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80" windowWidth="12504" windowHeight="9432" activeTab="0"/>
  </bookViews>
  <sheets>
    <sheet name="Calc_guidance" sheetId="1" r:id="rId1"/>
    <sheet name="Verification" sheetId="2" r:id="rId2"/>
    <sheet name="Memopad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平井</author>
  </authors>
  <commentList>
    <comment ref="K3" authorId="0">
      <text>
        <r>
          <rPr>
            <b/>
            <sz val="9"/>
            <rFont val="ＭＳ Ｐゴシック"/>
            <family val="3"/>
          </rPr>
          <t>Blank; missing of observation data</t>
        </r>
      </text>
    </comment>
    <comment ref="K1" authorId="0">
      <text>
        <r>
          <rPr>
            <sz val="9"/>
            <rFont val="ＭＳ Ｐゴシック"/>
            <family val="3"/>
          </rPr>
          <t xml:space="preserve">   Function "</t>
        </r>
        <r>
          <rPr>
            <u val="single"/>
            <sz val="9"/>
            <rFont val="ＭＳ Ｐゴシック"/>
            <family val="3"/>
          </rPr>
          <t>LINEST</t>
        </r>
        <r>
          <rPr>
            <sz val="9"/>
            <rFont val="ＭＳ Ｐゴシック"/>
            <family val="3"/>
          </rPr>
          <t>" is used for multi-regression.
   Because "LINEST" function</t>
        </r>
        <r>
          <rPr>
            <u val="single"/>
            <sz val="9"/>
            <rFont val="ＭＳ Ｐゴシック"/>
            <family val="3"/>
          </rPr>
          <t xml:space="preserve"> is not available in case of </t>
        </r>
        <r>
          <rPr>
            <b/>
            <u val="single"/>
            <sz val="9"/>
            <rFont val="ＭＳ Ｐゴシック"/>
            <family val="3"/>
          </rPr>
          <t>missing data</t>
        </r>
        <r>
          <rPr>
            <sz val="9"/>
            <rFont val="ＭＳ Ｐゴシック"/>
            <family val="3"/>
          </rPr>
          <t xml:space="preserve">, input data for regression should be top-alignment.  
</t>
        </r>
      </text>
    </comment>
  </commentList>
</comments>
</file>

<file path=xl/sharedStrings.xml><?xml version="1.0" encoding="utf-8"?>
<sst xmlns="http://schemas.openxmlformats.org/spreadsheetml/2006/main" count="162" uniqueCount="67">
  <si>
    <t>Year</t>
  </si>
  <si>
    <t>Observation</t>
  </si>
  <si>
    <t>Probabilistic Forecast</t>
  </si>
  <si>
    <t>Predictor 1</t>
  </si>
  <si>
    <t>Predictor 2</t>
  </si>
  <si>
    <t>Xs</t>
  </si>
  <si>
    <t>N(Xs, σn)</t>
  </si>
  <si>
    <t>slope</t>
  </si>
  <si>
    <t>Single Regression</t>
  </si>
  <si>
    <t>intercept</t>
  </si>
  <si>
    <t>Correlation</t>
  </si>
  <si>
    <t>Multi Regression</t>
  </si>
  <si>
    <t>σn</t>
  </si>
  <si>
    <t>Normal</t>
  </si>
  <si>
    <t xml:space="preserve">Prob. </t>
  </si>
  <si>
    <t>(Pi-Vi)^2</t>
  </si>
  <si>
    <t>Forecast Probability</t>
  </si>
  <si>
    <t>Reliability</t>
  </si>
  <si>
    <t>σn^2</t>
  </si>
  <si>
    <t>below normal</t>
  </si>
  <si>
    <t>below normal</t>
  </si>
  <si>
    <t>above normal</t>
  </si>
  <si>
    <t>above normal</t>
  </si>
  <si>
    <t>Forecast frequency</t>
  </si>
  <si>
    <t>Frequency of Forecast (number of times)</t>
  </si>
  <si>
    <t>Frequency of Observation (number of times)</t>
  </si>
  <si>
    <t>rank(A)</t>
  </si>
  <si>
    <t>weight(A)</t>
  </si>
  <si>
    <t>rank(B)</t>
  </si>
  <si>
    <t>weight(B)</t>
  </si>
  <si>
    <t>Num of observation data</t>
  </si>
  <si>
    <t>Brier Score
(Forecast)</t>
  </si>
  <si>
    <t>Brier Score
(Climatology)</t>
  </si>
  <si>
    <t>Brier Skill Score</t>
  </si>
  <si>
    <t>Round off prob. to 10%</t>
  </si>
  <si>
    <t>The lower limit of near normal</t>
  </si>
  <si>
    <t>The lower limit of near normal</t>
  </si>
  <si>
    <t>The upper limit of near normal</t>
  </si>
  <si>
    <t>The upper limit of near normal</t>
  </si>
  <si>
    <t>near normal</t>
  </si>
  <si>
    <t>Event No.</t>
  </si>
  <si>
    <t xml:space="preserve">square error </t>
  </si>
  <si>
    <t>Below normal</t>
  </si>
  <si>
    <t>Near normal</t>
  </si>
  <si>
    <t>Above normal</t>
  </si>
  <si>
    <t>Forecast of model</t>
  </si>
  <si>
    <t>Forecast
(guidance)</t>
  </si>
  <si>
    <t>Below normal</t>
  </si>
  <si>
    <t>Near normal</t>
  </si>
  <si>
    <t>Above normal</t>
  </si>
  <si>
    <t>This year</t>
  </si>
  <si>
    <t>Hit : 1,
False : 0</t>
  </si>
  <si>
    <t>power of 1/4</t>
  </si>
  <si>
    <r>
      <rPr>
        <b/>
        <sz val="11"/>
        <rFont val="ＭＳ Ｐゴシック"/>
        <family val="3"/>
      </rPr>
      <t>For multi regression</t>
    </r>
    <r>
      <rPr>
        <sz val="11"/>
        <rFont val="ＭＳ Ｐゴシック"/>
        <family val="3"/>
      </rPr>
      <t xml:space="preserve">
(</t>
    </r>
    <r>
      <rPr>
        <b/>
        <sz val="11"/>
        <color indexed="30"/>
        <rFont val="ＭＳ Ｐゴシック"/>
        <family val="3"/>
      </rPr>
      <t>Top alignment</t>
    </r>
    <r>
      <rPr>
        <sz val="11"/>
        <rFont val="ＭＳ Ｐゴシック"/>
        <family val="3"/>
      </rPr>
      <t xml:space="preserve"> of observation and hindcast data)</t>
    </r>
  </si>
  <si>
    <t>power of 4</t>
  </si>
  <si>
    <r>
      <rPr>
        <sz val="10"/>
        <color indexed="8"/>
        <rFont val="Arial"/>
        <family val="2"/>
      </rPr>
      <t>Period ;</t>
    </r>
    <r>
      <rPr>
        <u val="single"/>
        <sz val="10"/>
        <color indexed="8"/>
        <rFont val="Arial"/>
        <family val="2"/>
      </rPr>
      <t xml:space="preserve">
Hindcast</t>
    </r>
  </si>
  <si>
    <t>Rank</t>
  </si>
  <si>
    <r>
      <t>Period ;
R</t>
    </r>
    <r>
      <rPr>
        <u val="single"/>
        <sz val="10"/>
        <color indexed="8"/>
        <rFont val="Arial"/>
        <family val="2"/>
      </rPr>
      <t>ealtime forecast</t>
    </r>
  </si>
  <si>
    <t>Observation (Precipitation)</t>
  </si>
  <si>
    <t>Calculate of normal range</t>
  </si>
  <si>
    <t>Hindcast period</t>
  </si>
  <si>
    <t>upper limit</t>
  </si>
  <si>
    <t>Lower limit</t>
  </si>
  <si>
    <t>Realtime forecast period</t>
  </si>
  <si>
    <t>upper limit</t>
  </si>
  <si>
    <t>Lower limit</t>
  </si>
  <si>
    <t>Set blank for missing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</si>
</sst>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  <numFmt numFmtId="183" formatCode="0.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000_ "/>
    <numFmt numFmtId="189" formatCode="0.000000000_ "/>
    <numFmt numFmtId="190" formatCode="0.000_);[Red]\(0.000\)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color indexed="3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ＭＳ Ｐゴシック"/>
      <family val="0"/>
    </font>
    <font>
      <sz val="12"/>
      <color indexed="8"/>
      <name val="ＭＳ Ｐゴシック"/>
      <family val="0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b/>
      <sz val="11"/>
      <color indexed="9"/>
      <name val="Calibri"/>
      <family val="3"/>
    </font>
    <font>
      <i/>
      <sz val="11"/>
      <color indexed="23"/>
      <name val="Calibri"/>
      <family val="3"/>
    </font>
    <font>
      <sz val="11"/>
      <color indexed="17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62"/>
      <name val="Calibri"/>
      <family val="3"/>
    </font>
    <font>
      <sz val="11"/>
      <color indexed="52"/>
      <name val="Calibri"/>
      <family val="3"/>
    </font>
    <font>
      <sz val="11"/>
      <color indexed="60"/>
      <name val="Calibri"/>
      <family val="3"/>
    </font>
    <font>
      <b/>
      <sz val="11"/>
      <color indexed="63"/>
      <name val="Calibri"/>
      <family val="3"/>
    </font>
    <font>
      <b/>
      <sz val="18"/>
      <color indexed="56"/>
      <name val="Cambria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  <font>
      <sz val="10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8"/>
      <color indexed="8"/>
      <name val="ＭＳ Ｐゴシック"/>
      <family val="0"/>
    </font>
    <font>
      <sz val="10"/>
      <color indexed="8"/>
      <name val="Calibri"/>
      <family val="0"/>
    </font>
    <font>
      <sz val="16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u val="single"/>
      <sz val="10"/>
      <color theme="1"/>
      <name val="Arial"/>
      <family val="2"/>
    </font>
    <font>
      <sz val="10"/>
      <color theme="1"/>
      <name val="ＭＳ Ｐゴシック"/>
      <family val="3"/>
    </font>
    <font>
      <sz val="10"/>
      <color theme="1"/>
      <name val="Arial"/>
      <family val="2"/>
    </font>
    <font>
      <b/>
      <u val="single"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 style="thick">
        <color theme="1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 style="thick">
        <color rgb="FF0033CC"/>
      </left>
      <right style="thick">
        <color rgb="FF0033CC"/>
      </right>
      <top style="thick">
        <color rgb="FF0033CC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 style="thick">
        <color rgb="FF0033CC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>
      <alignment/>
      <protection/>
    </xf>
  </cellStyleXfs>
  <cellXfs count="122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9" fontId="5" fillId="35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2" fillId="37" borderId="0" xfId="0" applyFont="1" applyFill="1" applyAlignment="1">
      <alignment horizontal="center" vertical="center" wrapText="1"/>
    </xf>
    <xf numFmtId="0" fontId="11" fillId="38" borderId="10" xfId="0" applyFont="1" applyFill="1" applyBorder="1" applyAlignment="1">
      <alignment horizontal="right" vertical="center"/>
    </xf>
    <xf numFmtId="181" fontId="12" fillId="37" borderId="0" xfId="0" applyNumberFormat="1" applyFont="1" applyFill="1" applyAlignment="1">
      <alignment vertical="center"/>
    </xf>
    <xf numFmtId="181" fontId="11" fillId="38" borderId="11" xfId="0" applyNumberFormat="1" applyFont="1" applyFill="1" applyBorder="1" applyAlignment="1">
      <alignment horizontal="right" vertical="center"/>
    </xf>
    <xf numFmtId="0" fontId="11" fillId="39" borderId="0" xfId="0" applyFont="1" applyFill="1" applyAlignment="1">
      <alignment vertical="center"/>
    </xf>
    <xf numFmtId="0" fontId="4" fillId="40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0" fillId="41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42" borderId="0" xfId="0" applyFont="1" applyFill="1" applyAlignment="1">
      <alignment vertical="center"/>
    </xf>
    <xf numFmtId="0" fontId="0" fillId="43" borderId="0" xfId="0" applyFont="1" applyFill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57" fillId="0" borderId="0" xfId="63" applyFont="1" applyAlignment="1">
      <alignment vertical="center" shrinkToFit="1"/>
      <protection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44" borderId="0" xfId="0" applyFont="1" applyFill="1" applyAlignment="1">
      <alignment horizontal="center" vertical="center"/>
    </xf>
    <xf numFmtId="178" fontId="57" fillId="0" borderId="0" xfId="63" applyNumberFormat="1" applyFont="1" applyAlignment="1">
      <alignment vertical="center"/>
      <protection/>
    </xf>
    <xf numFmtId="179" fontId="57" fillId="4" borderId="0" xfId="63" applyNumberFormat="1" applyFont="1" applyFill="1" applyAlignment="1">
      <alignment vertical="center"/>
      <protection/>
    </xf>
    <xf numFmtId="0" fontId="57" fillId="4" borderId="0" xfId="63" applyNumberFormat="1" applyFont="1" applyFill="1" applyAlignment="1">
      <alignment vertical="center"/>
      <protection/>
    </xf>
    <xf numFmtId="0" fontId="57" fillId="0" borderId="0" xfId="63" applyNumberFormat="1" applyFont="1" applyAlignment="1">
      <alignment vertical="center"/>
      <protection/>
    </xf>
    <xf numFmtId="181" fontId="0" fillId="33" borderId="0" xfId="0" applyNumberFormat="1" applyFont="1" applyFill="1" applyAlignment="1">
      <alignment horizontal="right" vertical="center"/>
    </xf>
    <xf numFmtId="181" fontId="0" fillId="45" borderId="0" xfId="0" applyNumberFormat="1" applyFont="1" applyFill="1" applyAlignment="1">
      <alignment vertical="center"/>
    </xf>
    <xf numFmtId="9" fontId="0" fillId="35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46" borderId="12" xfId="0" applyFont="1" applyFill="1" applyBorder="1" applyAlignment="1">
      <alignment vertical="center"/>
    </xf>
    <xf numFmtId="181" fontId="0" fillId="0" borderId="0" xfId="0" applyNumberFormat="1" applyFont="1" applyFill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13" fillId="0" borderId="0" xfId="0" applyFont="1" applyFill="1" applyAlignment="1">
      <alignment vertical="center"/>
    </xf>
    <xf numFmtId="178" fontId="57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47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0" fillId="48" borderId="0" xfId="0" applyFont="1" applyFill="1" applyAlignment="1">
      <alignment vertical="center"/>
    </xf>
    <xf numFmtId="181" fontId="0" fillId="48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0" fillId="45" borderId="0" xfId="0" applyFont="1" applyFill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178" fontId="0" fillId="4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8" fontId="0" fillId="36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9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39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49" borderId="0" xfId="0" applyFont="1" applyFill="1" applyAlignment="1">
      <alignment horizontal="center" vertical="center" wrapText="1"/>
    </xf>
    <xf numFmtId="0" fontId="0" fillId="50" borderId="0" xfId="0" applyFont="1" applyFill="1" applyAlignment="1">
      <alignment horizontal="center" vertical="center"/>
    </xf>
    <xf numFmtId="0" fontId="0" fillId="5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49" borderId="0" xfId="0" applyFont="1" applyFill="1" applyAlignment="1">
      <alignment horizontal="right" vertical="center"/>
    </xf>
    <xf numFmtId="9" fontId="0" fillId="50" borderId="0" xfId="0" applyNumberFormat="1" applyFont="1" applyFill="1" applyAlignment="1">
      <alignment vertical="center"/>
    </xf>
    <xf numFmtId="183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190" fontId="0" fillId="33" borderId="0" xfId="0" applyNumberFormat="1" applyFont="1" applyFill="1" applyAlignment="1">
      <alignment horizontal="right" vertical="center"/>
    </xf>
    <xf numFmtId="190" fontId="0" fillId="0" borderId="0" xfId="0" applyNumberFormat="1" applyFont="1" applyFill="1" applyAlignment="1">
      <alignment horizontal="right"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181" fontId="11" fillId="39" borderId="13" xfId="0" applyNumberFormat="1" applyFont="1" applyFill="1" applyBorder="1" applyAlignment="1">
      <alignment vertical="center"/>
    </xf>
    <xf numFmtId="181" fontId="11" fillId="39" borderId="10" xfId="0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13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57" fillId="0" borderId="14" xfId="63" applyNumberFormat="1" applyFont="1" applyBorder="1" applyAlignment="1" applyProtection="1">
      <alignment vertical="center"/>
      <protection locked="0"/>
    </xf>
    <xf numFmtId="0" fontId="57" fillId="0" borderId="15" xfId="63" applyNumberFormat="1" applyFont="1" applyBorder="1" applyAlignment="1" applyProtection="1">
      <alignment vertical="center"/>
      <protection locked="0"/>
    </xf>
    <xf numFmtId="0" fontId="57" fillId="0" borderId="16" xfId="63" applyNumberFormat="1" applyFont="1" applyBorder="1" applyAlignment="1" applyProtection="1">
      <alignment vertical="center"/>
      <protection locked="0"/>
    </xf>
    <xf numFmtId="0" fontId="13" fillId="34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59" fillId="34" borderId="0" xfId="0" applyFont="1" applyFill="1" applyAlignment="1" applyProtection="1">
      <alignment vertical="center" wrapText="1"/>
      <protection/>
    </xf>
    <xf numFmtId="0" fontId="60" fillId="34" borderId="0" xfId="0" applyFont="1" applyFill="1" applyAlignment="1">
      <alignment vertical="center"/>
    </xf>
    <xf numFmtId="0" fontId="61" fillId="34" borderId="0" xfId="0" applyFont="1" applyFill="1" applyAlignment="1" applyProtection="1">
      <alignment vertical="center" wrapText="1"/>
      <protection/>
    </xf>
    <xf numFmtId="0" fontId="0" fillId="51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51" borderId="0" xfId="0" applyFont="1" applyFill="1" applyAlignment="1">
      <alignment vertical="center"/>
    </xf>
    <xf numFmtId="0" fontId="0" fillId="51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47" borderId="0" xfId="0" applyFont="1" applyFill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/>
    </xf>
    <xf numFmtId="0" fontId="4" fillId="5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50" borderId="0" xfId="0" applyFont="1" applyFill="1" applyAlignment="1">
      <alignment vertical="center"/>
    </xf>
    <xf numFmtId="0" fontId="0" fillId="5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34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62" fillId="34" borderId="0" xfId="0" applyFont="1" applyFill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(hindcast)</a:t>
            </a:r>
          </a:p>
        </c:rich>
      </c:tx>
      <c:layout>
        <c:manualLayout>
          <c:xMode val="factor"/>
          <c:yMode val="factor"/>
          <c:x val="-0.061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5075"/>
          <c:w val="0.77425"/>
          <c:h val="0.826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Calc_guidance!$S$3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Calc_guidance!$S$4:$S$33</c:f>
              <c:numCache/>
            </c:numRef>
          </c:val>
        </c:ser>
        <c:ser>
          <c:idx val="4"/>
          <c:order val="3"/>
          <c:tx>
            <c:strRef>
              <c:f>Calc_guidance!$T$3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Calc_guidance!$T$4:$T$33</c:f>
              <c:numCache/>
            </c:numRef>
          </c:val>
        </c:ser>
        <c:ser>
          <c:idx val="2"/>
          <c:order val="4"/>
          <c:tx>
            <c:strRef>
              <c:f>Calc_guidance!$U$3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Calc_guidance!$U$4:$U$33</c:f>
              <c:numCache/>
            </c:numRef>
          </c:val>
        </c:ser>
        <c:overlap val="100"/>
        <c:axId val="28707226"/>
        <c:axId val="57038443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(Precipitation)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Calc_guidance!$B$4:$B$33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Calc_guidance!$Q$4:$Q$33</c:f>
              <c:numCache/>
            </c:numRef>
          </c:val>
          <c:smooth val="0"/>
        </c:ser>
        <c:marker val="1"/>
        <c:axId val="43583940"/>
        <c:axId val="56711141"/>
      </c:line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3940"/>
        <c:crossesAt val="1"/>
        <c:crossBetween val="between"/>
        <c:dispUnits/>
      </c:valAx>
      <c:catAx>
        <c:axId val="28707226"/>
        <c:scaling>
          <c:orientation val="minMax"/>
        </c:scaling>
        <c:axPos val="b"/>
        <c:delete val="1"/>
        <c:majorTickMark val="out"/>
        <c:minorTickMark val="none"/>
        <c:tickLblPos val="nextTo"/>
        <c:crossAx val="57038443"/>
        <c:crosses val="autoZero"/>
        <c:auto val="1"/>
        <c:lblOffset val="100"/>
        <c:tickLblSkip val="1"/>
        <c:noMultiLvlLbl val="0"/>
      </c:catAx>
      <c:valAx>
        <c:axId val="57038443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2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47"/>
          <c:w val="0.206"/>
          <c:h val="0.3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582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47"/>
          <c:w val="0.77475"/>
          <c:h val="0.823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Calc_guidance!$S$3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Calc_guidance!$S$4:$S$35</c:f>
              <c:numCache/>
            </c:numRef>
          </c:val>
        </c:ser>
        <c:ser>
          <c:idx val="4"/>
          <c:order val="3"/>
          <c:tx>
            <c:strRef>
              <c:f>Calc_guidance!$T$3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Calc_guidance!$T$4:$T$35</c:f>
              <c:numCache/>
            </c:numRef>
          </c:val>
        </c:ser>
        <c:ser>
          <c:idx val="2"/>
          <c:order val="4"/>
          <c:tx>
            <c:strRef>
              <c:f>Calc_guidance!$U$3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Calc_guidance!$U$4:$U$35</c:f>
              <c:numCache/>
            </c:numRef>
          </c:val>
        </c:ser>
        <c:overlap val="100"/>
        <c:axId val="40638222"/>
        <c:axId val="30199679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(Precipitation)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Calc_guidance!$B$4:$B$35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Calc_guidance!$Q$4:$Q$35</c:f>
              <c:numCache/>
            </c:numRef>
          </c:val>
          <c:smooth val="0"/>
        </c:ser>
        <c:marker val="1"/>
        <c:axId val="3361656"/>
        <c:axId val="30254905"/>
      </c:lineChart>
      <c:catAx>
        <c:axId val="3361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1656"/>
        <c:crossesAt val="1"/>
        <c:crossBetween val="between"/>
        <c:dispUnits/>
      </c:valAx>
      <c:catAx>
        <c:axId val="40638222"/>
        <c:scaling>
          <c:orientation val="minMax"/>
        </c:scaling>
        <c:axPos val="b"/>
        <c:delete val="1"/>
        <c:majorTickMark val="out"/>
        <c:minorTickMark val="none"/>
        <c:tickLblPos val="nextTo"/>
        <c:crossAx val="30199679"/>
        <c:crosses val="autoZero"/>
        <c:auto val="1"/>
        <c:lblOffset val="100"/>
        <c:tickLblSkip val="1"/>
        <c:noMultiLvlLbl val="0"/>
      </c:catAx>
      <c:valAx>
        <c:axId val="30199679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3822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44325"/>
          <c:w val="0.206"/>
          <c:h val="0.32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7155"/>
          <c:h val="0.8882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Verification!$M$5</c:f>
              <c:strCache>
                <c:ptCount val="1"/>
                <c:pt idx="0">
                  <c:v>Forecast frequency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Ref>
              <c:f>Verification!$N$5:$X$5</c:f>
              <c:numCache/>
            </c:numRef>
          </c:val>
        </c:ser>
        <c:gapWidth val="100"/>
        <c:axId val="3858690"/>
        <c:axId val="34728211"/>
      </c:barChart>
      <c:lineChart>
        <c:grouping val="standard"/>
        <c:varyColors val="0"/>
        <c:ser>
          <c:idx val="2"/>
          <c:order val="0"/>
          <c:tx>
            <c:v>Perfect reliability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Verification!$N$1:$X$1</c:f>
              <c:numCache/>
            </c:numRef>
          </c:val>
          <c:smooth val="0"/>
        </c:ser>
        <c:ser>
          <c:idx val="0"/>
          <c:order val="1"/>
          <c:tx>
            <c:strRef>
              <c:f>Verification!$M$4</c:f>
              <c:strCache>
                <c:ptCount val="1"/>
                <c:pt idx="0">
                  <c:v>Reliability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Verification!$N$1:$X$1</c:f>
              <c:numCache/>
            </c:numRef>
          </c:cat>
          <c:val>
            <c:numRef>
              <c:f>Verification!$N$4:$X$4</c:f>
              <c:numCache/>
            </c:numRef>
          </c:val>
          <c:smooth val="0"/>
        </c:ser>
        <c:axId val="3858690"/>
        <c:axId val="34728211"/>
      </c:lineChart>
      <c:catAx>
        <c:axId val="38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Forecast Probability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8211"/>
        <c:crosses val="autoZero"/>
        <c:auto val="1"/>
        <c:lblOffset val="100"/>
        <c:tickLblSkip val="1"/>
        <c:noMultiLvlLbl val="0"/>
      </c:catAx>
      <c:valAx>
        <c:axId val="347282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425"/>
          <c:y val="0.42625"/>
          <c:w val="0.257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2</xdr:row>
      <xdr:rowOff>142875</xdr:rowOff>
    </xdr:from>
    <xdr:to>
      <xdr:col>33</xdr:col>
      <xdr:colOff>28575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4630400" y="561975"/>
        <a:ext cx="78009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38</xdr:row>
      <xdr:rowOff>9525</xdr:rowOff>
    </xdr:from>
    <xdr:to>
      <xdr:col>14</xdr:col>
      <xdr:colOff>523875</xdr:colOff>
      <xdr:row>41</xdr:row>
      <xdr:rowOff>66675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6334125" y="6524625"/>
          <a:ext cx="2124075" cy="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(Remark)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Threshold value = { value(rank A) * (weight A) + value(rank A+1) * (1-weight A)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+ value(rank B) * (weight B) +  value(rank B+1) * (1-weight B) } /2</a:t>
          </a:r>
        </a:p>
      </xdr:txBody>
    </xdr:sp>
    <xdr:clientData/>
  </xdr:twoCellAnchor>
  <xdr:twoCellAnchor>
    <xdr:from>
      <xdr:col>21</xdr:col>
      <xdr:colOff>447675</xdr:colOff>
      <xdr:row>28</xdr:row>
      <xdr:rowOff>114300</xdr:rowOff>
    </xdr:from>
    <xdr:to>
      <xdr:col>33</xdr:col>
      <xdr:colOff>19050</xdr:colOff>
      <xdr:row>63</xdr:row>
      <xdr:rowOff>9525</xdr:rowOff>
    </xdr:to>
    <xdr:graphicFrame>
      <xdr:nvGraphicFramePr>
        <xdr:cNvPr id="3" name="Chart 1"/>
        <xdr:cNvGraphicFramePr/>
      </xdr:nvGraphicFramePr>
      <xdr:xfrm>
        <a:off x="14620875" y="5114925"/>
        <a:ext cx="780097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7</xdr:row>
      <xdr:rowOff>28575</xdr:rowOff>
    </xdr:from>
    <xdr:to>
      <xdr:col>20</xdr:col>
      <xdr:colOff>342900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3611225" y="1381125"/>
        <a:ext cx="5248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88"/>
  <sheetViews>
    <sheetView tabSelected="1" zoomScale="90" zoomScaleNormal="90" zoomScalePageLayoutView="0" workbookViewId="0" topLeftCell="A1">
      <selection activeCell="H3" sqref="H3:I3"/>
    </sheetView>
  </sheetViews>
  <sheetFormatPr defaultColWidth="9.00390625" defaultRowHeight="13.5"/>
  <cols>
    <col min="1" max="1" width="25.875" style="18" customWidth="1"/>
    <col min="2" max="3" width="11.125" style="18" customWidth="1"/>
    <col min="4" max="4" width="7.125" style="17" customWidth="1"/>
    <col min="5" max="6" width="11.125" style="17" customWidth="1"/>
    <col min="7" max="7" width="5.625" style="17" customWidth="1"/>
    <col min="8" max="9" width="11.125" style="18" customWidth="1"/>
    <col min="10" max="10" width="5.625" style="18" customWidth="1"/>
    <col min="11" max="15" width="11.125" style="18" hidden="1" customWidth="1"/>
    <col min="16" max="16" width="11.875" style="18" bestFit="1" customWidth="1"/>
    <col min="17" max="18" width="11.875" style="18" customWidth="1"/>
    <col min="19" max="21" width="13.125" style="18" customWidth="1"/>
    <col min="22" max="16384" width="9.00390625" style="18" customWidth="1"/>
  </cols>
  <sheetData>
    <row r="1" spans="1:21" ht="19.5" customHeight="1">
      <c r="A1" s="15"/>
      <c r="B1" s="2" t="s">
        <v>58</v>
      </c>
      <c r="C1" s="2"/>
      <c r="D1" s="16"/>
      <c r="H1" s="112" t="s">
        <v>45</v>
      </c>
      <c r="I1" s="113"/>
      <c r="J1" s="17"/>
      <c r="K1" s="110" t="s">
        <v>53</v>
      </c>
      <c r="L1" s="111"/>
      <c r="M1" s="111"/>
      <c r="N1" s="111"/>
      <c r="O1" s="17"/>
      <c r="P1" s="116" t="s">
        <v>46</v>
      </c>
      <c r="Q1" s="117"/>
      <c r="R1" s="113" t="s">
        <v>41</v>
      </c>
      <c r="S1" s="114" t="s">
        <v>2</v>
      </c>
      <c r="T1" s="115"/>
      <c r="U1" s="115"/>
    </row>
    <row r="2" spans="2:21" ht="13.5" customHeight="1">
      <c r="B2" s="119" t="s">
        <v>66</v>
      </c>
      <c r="C2" s="120"/>
      <c r="D2" s="120"/>
      <c r="E2" s="121" t="s">
        <v>66</v>
      </c>
      <c r="F2" s="117"/>
      <c r="G2" s="109"/>
      <c r="H2" s="20" t="s">
        <v>3</v>
      </c>
      <c r="I2" s="20" t="s">
        <v>4</v>
      </c>
      <c r="J2" s="17"/>
      <c r="K2" s="111"/>
      <c r="L2" s="111"/>
      <c r="M2" s="111"/>
      <c r="N2" s="111"/>
      <c r="O2" s="17"/>
      <c r="P2" s="118"/>
      <c r="Q2" s="117"/>
      <c r="R2" s="113"/>
      <c r="S2" s="21" t="s">
        <v>6</v>
      </c>
      <c r="T2" s="21" t="s">
        <v>6</v>
      </c>
      <c r="U2" s="21" t="s">
        <v>6</v>
      </c>
    </row>
    <row r="3" spans="1:21" ht="39.75" customHeight="1" thickBot="1">
      <c r="A3" s="19" t="s">
        <v>0</v>
      </c>
      <c r="B3" s="89" t="s">
        <v>55</v>
      </c>
      <c r="C3" s="86" t="s">
        <v>52</v>
      </c>
      <c r="D3" s="90" t="s">
        <v>56</v>
      </c>
      <c r="E3" s="91" t="s">
        <v>57</v>
      </c>
      <c r="F3" s="86" t="s">
        <v>52</v>
      </c>
      <c r="G3" s="40"/>
      <c r="H3" s="104"/>
      <c r="I3" s="22"/>
      <c r="J3" s="23"/>
      <c r="K3" s="24" t="s">
        <v>40</v>
      </c>
      <c r="L3" s="25" t="s">
        <v>1</v>
      </c>
      <c r="M3" s="25" t="s">
        <v>3</v>
      </c>
      <c r="N3" s="25" t="s">
        <v>4</v>
      </c>
      <c r="O3" s="23"/>
      <c r="P3" s="26" t="s">
        <v>5</v>
      </c>
      <c r="Q3" s="1" t="s">
        <v>54</v>
      </c>
      <c r="R3" s="27" t="s">
        <v>18</v>
      </c>
      <c r="S3" s="18" t="s">
        <v>47</v>
      </c>
      <c r="T3" s="18" t="s">
        <v>48</v>
      </c>
      <c r="U3" s="18" t="s">
        <v>49</v>
      </c>
    </row>
    <row r="4" spans="1:23" ht="14.25" thickTop="1">
      <c r="A4" s="18">
        <v>1981</v>
      </c>
      <c r="B4" s="105"/>
      <c r="C4" s="81" t="b">
        <f>IF($B4&lt;&gt;"",B4^0.25)</f>
        <v>0</v>
      </c>
      <c r="D4" s="82" t="e">
        <f>RANK(B4,$B$4:$B$33)</f>
        <v>#N/A</v>
      </c>
      <c r="E4" s="101"/>
      <c r="F4" s="81" t="b">
        <f>IF($E4&lt;&gt;"",E4^0.25)</f>
        <v>0</v>
      </c>
      <c r="G4" s="87"/>
      <c r="H4" s="83"/>
      <c r="I4" s="83"/>
      <c r="J4" s="28"/>
      <c r="K4" s="29">
        <f>IF(B4="","",ROW(A1))</f>
      </c>
      <c r="L4" s="30">
        <f>IF(COUNT($K$4:$K$33)&lt;ROW(A1),"",INDEX($C$4:$C$33,SMALL($K$4:$K$33,ROW(A1))))</f>
      </c>
      <c r="M4" s="30">
        <f>IF(COUNT($K$4:$K$33)&lt;ROW(A1),"",INDEX($H$4:$H$33,SMALL($K$4:$K$33,ROW(A1))))</f>
      </c>
      <c r="N4" s="30">
        <f>IF(COUNT($K$4:$K$33)&lt;ROW(A1),"",INDEX($I$4:$I$33,SMALL($K$4:$K$33,ROW(A1))))</f>
      </c>
      <c r="O4" s="31"/>
      <c r="P4" s="32" t="e">
        <f aca="true" t="shared" si="0" ref="P4:P33">$H$55*$H4+$I$55*I4+$H$56</f>
        <v>#REF!</v>
      </c>
      <c r="Q4" s="73" t="e">
        <f>P4^4</f>
        <v>#REF!</v>
      </c>
      <c r="R4" s="33" t="b">
        <f>IF($B4&lt;&gt;"",($P4-$C4)^2)</f>
        <v>0</v>
      </c>
      <c r="S4" s="34" t="e">
        <f aca="true" t="shared" si="1" ref="S4:S33">NORMDIST($C$49,$P4,$R$49,TRUE)</f>
        <v>#NUM!</v>
      </c>
      <c r="T4" s="34" t="e">
        <f>1-S4-U4</f>
        <v>#NUM!</v>
      </c>
      <c r="U4" s="34" t="e">
        <f aca="true" t="shared" si="2" ref="U4:U33">1-NORMDIST($C$50,$P4,$R$49,TRUE)</f>
        <v>#NUM!</v>
      </c>
      <c r="W4" s="35"/>
    </row>
    <row r="5" spans="1:21" ht="13.5">
      <c r="A5" s="18">
        <v>1982</v>
      </c>
      <c r="B5" s="106"/>
      <c r="C5" s="81" t="b">
        <f aca="true" t="shared" si="3" ref="C5:C33">IF($B5&lt;&gt;"",B5^0.25)</f>
        <v>0</v>
      </c>
      <c r="D5" s="82" t="e">
        <f aca="true" t="shared" si="4" ref="D5:D33">RANK(B5,$B$4:$B$33)</f>
        <v>#N/A</v>
      </c>
      <c r="E5" s="102"/>
      <c r="F5" s="81" t="b">
        <f aca="true" t="shared" si="5" ref="F5:F33">IF($E5&lt;&gt;"",E5^0.25)</f>
        <v>0</v>
      </c>
      <c r="G5" s="87"/>
      <c r="H5" s="84"/>
      <c r="I5" s="84"/>
      <c r="J5" s="28"/>
      <c r="K5" s="29">
        <f aca="true" t="shared" si="6" ref="K5:K33">IF(B5="","",ROW(A2))</f>
      </c>
      <c r="L5" s="30">
        <f aca="true" t="shared" si="7" ref="L5:L33">IF(COUNT($K$4:$K$33)&lt;ROW(A2),"",INDEX($C$4:$C$33,SMALL($K$4:$K$33,ROW(A2))))</f>
      </c>
      <c r="M5" s="30">
        <f aca="true" t="shared" si="8" ref="M5:M33">IF(COUNT($K$4:$K$33)&lt;ROW(A2),"",INDEX($H$4:$H$33,SMALL($K$4:$K$33,ROW(A2))))</f>
      </c>
      <c r="N5" s="30">
        <f aca="true" t="shared" si="9" ref="N5:N33">IF(COUNT($K$4:$K$33)&lt;ROW(A2),"",INDEX($I$4:$I$33,SMALL($K$4:$K$33,ROW(A2))))</f>
      </c>
      <c r="O5" s="31"/>
      <c r="P5" s="32" t="e">
        <f t="shared" si="0"/>
        <v>#REF!</v>
      </c>
      <c r="Q5" s="73" t="e">
        <f aca="true" t="shared" si="10" ref="Q5:Q35">P5^4</f>
        <v>#REF!</v>
      </c>
      <c r="R5" s="33" t="b">
        <f aca="true" t="shared" si="11" ref="R5:R33">IF($B5&lt;&gt;"",($P5-$C5)^2)</f>
        <v>0</v>
      </c>
      <c r="S5" s="34" t="e">
        <f t="shared" si="1"/>
        <v>#NUM!</v>
      </c>
      <c r="T5" s="34" t="e">
        <f aca="true" t="shared" si="12" ref="T5:T33">1-S5-U5</f>
        <v>#NUM!</v>
      </c>
      <c r="U5" s="34" t="e">
        <f t="shared" si="2"/>
        <v>#NUM!</v>
      </c>
    </row>
    <row r="6" spans="1:21" ht="12.75">
      <c r="A6" s="18">
        <v>1983</v>
      </c>
      <c r="B6" s="106"/>
      <c r="C6" s="81" t="b">
        <f t="shared" si="3"/>
        <v>0</v>
      </c>
      <c r="D6" s="82" t="e">
        <f t="shared" si="4"/>
        <v>#N/A</v>
      </c>
      <c r="E6" s="102"/>
      <c r="F6" s="81" t="b">
        <f t="shared" si="5"/>
        <v>0</v>
      </c>
      <c r="G6" s="87"/>
      <c r="H6" s="84"/>
      <c r="I6" s="84"/>
      <c r="J6" s="28"/>
      <c r="K6" s="29">
        <f t="shared" si="6"/>
      </c>
      <c r="L6" s="30">
        <f t="shared" si="7"/>
      </c>
      <c r="M6" s="30">
        <f t="shared" si="8"/>
      </c>
      <c r="N6" s="30">
        <f t="shared" si="9"/>
      </c>
      <c r="O6" s="31"/>
      <c r="P6" s="32" t="e">
        <f t="shared" si="0"/>
        <v>#REF!</v>
      </c>
      <c r="Q6" s="73" t="e">
        <f t="shared" si="10"/>
        <v>#REF!</v>
      </c>
      <c r="R6" s="33" t="b">
        <f t="shared" si="11"/>
        <v>0</v>
      </c>
      <c r="S6" s="34" t="e">
        <f t="shared" si="1"/>
        <v>#NUM!</v>
      </c>
      <c r="T6" s="34" t="e">
        <f t="shared" si="12"/>
        <v>#NUM!</v>
      </c>
      <c r="U6" s="34" t="e">
        <f t="shared" si="2"/>
        <v>#NUM!</v>
      </c>
    </row>
    <row r="7" spans="1:21" ht="12.75">
      <c r="A7" s="18">
        <v>1984</v>
      </c>
      <c r="B7" s="106"/>
      <c r="C7" s="81" t="b">
        <f t="shared" si="3"/>
        <v>0</v>
      </c>
      <c r="D7" s="82" t="e">
        <f t="shared" si="4"/>
        <v>#N/A</v>
      </c>
      <c r="E7" s="102"/>
      <c r="F7" s="81" t="b">
        <f t="shared" si="5"/>
        <v>0</v>
      </c>
      <c r="G7" s="87"/>
      <c r="H7" s="84"/>
      <c r="I7" s="84"/>
      <c r="J7" s="28"/>
      <c r="K7" s="29">
        <f t="shared" si="6"/>
      </c>
      <c r="L7" s="30">
        <f t="shared" si="7"/>
      </c>
      <c r="M7" s="30">
        <f t="shared" si="8"/>
      </c>
      <c r="N7" s="30">
        <f t="shared" si="9"/>
      </c>
      <c r="O7" s="31"/>
      <c r="P7" s="32" t="e">
        <f t="shared" si="0"/>
        <v>#REF!</v>
      </c>
      <c r="Q7" s="73" t="e">
        <f t="shared" si="10"/>
        <v>#REF!</v>
      </c>
      <c r="R7" s="33" t="b">
        <f t="shared" si="11"/>
        <v>0</v>
      </c>
      <c r="S7" s="34" t="e">
        <f t="shared" si="1"/>
        <v>#NUM!</v>
      </c>
      <c r="T7" s="34" t="e">
        <f t="shared" si="12"/>
        <v>#NUM!</v>
      </c>
      <c r="U7" s="34" t="e">
        <f t="shared" si="2"/>
        <v>#NUM!</v>
      </c>
    </row>
    <row r="8" spans="1:21" ht="12.75">
      <c r="A8" s="18">
        <v>1985</v>
      </c>
      <c r="B8" s="106"/>
      <c r="C8" s="81" t="b">
        <f t="shared" si="3"/>
        <v>0</v>
      </c>
      <c r="D8" s="82" t="e">
        <f t="shared" si="4"/>
        <v>#N/A</v>
      </c>
      <c r="E8" s="102"/>
      <c r="F8" s="81" t="b">
        <f t="shared" si="5"/>
        <v>0</v>
      </c>
      <c r="G8" s="87"/>
      <c r="H8" s="84"/>
      <c r="I8" s="84"/>
      <c r="J8" s="28"/>
      <c r="K8" s="29">
        <f t="shared" si="6"/>
      </c>
      <c r="L8" s="30">
        <f t="shared" si="7"/>
      </c>
      <c r="M8" s="30">
        <f t="shared" si="8"/>
      </c>
      <c r="N8" s="30">
        <f t="shared" si="9"/>
      </c>
      <c r="O8" s="31"/>
      <c r="P8" s="32" t="e">
        <f t="shared" si="0"/>
        <v>#REF!</v>
      </c>
      <c r="Q8" s="73" t="e">
        <f t="shared" si="10"/>
        <v>#REF!</v>
      </c>
      <c r="R8" s="33" t="b">
        <f t="shared" si="11"/>
        <v>0</v>
      </c>
      <c r="S8" s="34" t="e">
        <f t="shared" si="1"/>
        <v>#NUM!</v>
      </c>
      <c r="T8" s="34" t="e">
        <f t="shared" si="12"/>
        <v>#NUM!</v>
      </c>
      <c r="U8" s="34" t="e">
        <f t="shared" si="2"/>
        <v>#NUM!</v>
      </c>
    </row>
    <row r="9" spans="1:21" ht="12.75">
      <c r="A9" s="18">
        <v>1986</v>
      </c>
      <c r="B9" s="106"/>
      <c r="C9" s="81" t="b">
        <f t="shared" si="3"/>
        <v>0</v>
      </c>
      <c r="D9" s="82" t="e">
        <f t="shared" si="4"/>
        <v>#N/A</v>
      </c>
      <c r="E9" s="102"/>
      <c r="F9" s="81" t="b">
        <f t="shared" si="5"/>
        <v>0</v>
      </c>
      <c r="G9" s="87"/>
      <c r="H9" s="84"/>
      <c r="I9" s="84"/>
      <c r="J9" s="28"/>
      <c r="K9" s="29">
        <f t="shared" si="6"/>
      </c>
      <c r="L9" s="30">
        <f t="shared" si="7"/>
      </c>
      <c r="M9" s="30">
        <f t="shared" si="8"/>
      </c>
      <c r="N9" s="30">
        <f t="shared" si="9"/>
      </c>
      <c r="O9" s="31"/>
      <c r="P9" s="32" t="e">
        <f t="shared" si="0"/>
        <v>#REF!</v>
      </c>
      <c r="Q9" s="73" t="e">
        <f t="shared" si="10"/>
        <v>#REF!</v>
      </c>
      <c r="R9" s="33" t="b">
        <f t="shared" si="11"/>
        <v>0</v>
      </c>
      <c r="S9" s="34" t="e">
        <f t="shared" si="1"/>
        <v>#NUM!</v>
      </c>
      <c r="T9" s="34" t="e">
        <f t="shared" si="12"/>
        <v>#NUM!</v>
      </c>
      <c r="U9" s="34" t="e">
        <f t="shared" si="2"/>
        <v>#NUM!</v>
      </c>
    </row>
    <row r="10" spans="1:21" ht="12.75">
      <c r="A10" s="18">
        <v>1987</v>
      </c>
      <c r="B10" s="106"/>
      <c r="C10" s="81" t="b">
        <f t="shared" si="3"/>
        <v>0</v>
      </c>
      <c r="D10" s="82" t="e">
        <f t="shared" si="4"/>
        <v>#N/A</v>
      </c>
      <c r="E10" s="102"/>
      <c r="F10" s="81" t="b">
        <f t="shared" si="5"/>
        <v>0</v>
      </c>
      <c r="G10" s="87"/>
      <c r="H10" s="84"/>
      <c r="I10" s="84"/>
      <c r="J10" s="28"/>
      <c r="K10" s="29">
        <f t="shared" si="6"/>
      </c>
      <c r="L10" s="30">
        <f t="shared" si="7"/>
      </c>
      <c r="M10" s="30">
        <f t="shared" si="8"/>
      </c>
      <c r="N10" s="30">
        <f t="shared" si="9"/>
      </c>
      <c r="O10" s="31"/>
      <c r="P10" s="32" t="e">
        <f t="shared" si="0"/>
        <v>#REF!</v>
      </c>
      <c r="Q10" s="73" t="e">
        <f t="shared" si="10"/>
        <v>#REF!</v>
      </c>
      <c r="R10" s="33" t="b">
        <f t="shared" si="11"/>
        <v>0</v>
      </c>
      <c r="S10" s="34" t="e">
        <f t="shared" si="1"/>
        <v>#NUM!</v>
      </c>
      <c r="T10" s="34" t="e">
        <f t="shared" si="12"/>
        <v>#NUM!</v>
      </c>
      <c r="U10" s="34" t="e">
        <f t="shared" si="2"/>
        <v>#NUM!</v>
      </c>
    </row>
    <row r="11" spans="1:21" ht="12.75">
      <c r="A11" s="18">
        <v>1988</v>
      </c>
      <c r="B11" s="106"/>
      <c r="C11" s="81" t="b">
        <f t="shared" si="3"/>
        <v>0</v>
      </c>
      <c r="D11" s="82" t="e">
        <f t="shared" si="4"/>
        <v>#N/A</v>
      </c>
      <c r="E11" s="102"/>
      <c r="F11" s="81" t="b">
        <f t="shared" si="5"/>
        <v>0</v>
      </c>
      <c r="G11" s="87"/>
      <c r="H11" s="84"/>
      <c r="I11" s="84"/>
      <c r="J11" s="28"/>
      <c r="K11" s="29">
        <f t="shared" si="6"/>
      </c>
      <c r="L11" s="30">
        <f t="shared" si="7"/>
      </c>
      <c r="M11" s="30">
        <f t="shared" si="8"/>
      </c>
      <c r="N11" s="30">
        <f t="shared" si="9"/>
      </c>
      <c r="O11" s="31"/>
      <c r="P11" s="32" t="e">
        <f t="shared" si="0"/>
        <v>#REF!</v>
      </c>
      <c r="Q11" s="73" t="e">
        <f t="shared" si="10"/>
        <v>#REF!</v>
      </c>
      <c r="R11" s="33" t="b">
        <f t="shared" si="11"/>
        <v>0</v>
      </c>
      <c r="S11" s="34" t="e">
        <f t="shared" si="1"/>
        <v>#NUM!</v>
      </c>
      <c r="T11" s="34" t="e">
        <f t="shared" si="12"/>
        <v>#NUM!</v>
      </c>
      <c r="U11" s="34" t="e">
        <f t="shared" si="2"/>
        <v>#NUM!</v>
      </c>
    </row>
    <row r="12" spans="1:21" ht="12.75">
      <c r="A12" s="18">
        <v>1989</v>
      </c>
      <c r="B12" s="106"/>
      <c r="C12" s="81" t="b">
        <f t="shared" si="3"/>
        <v>0</v>
      </c>
      <c r="D12" s="82" t="e">
        <f t="shared" si="4"/>
        <v>#N/A</v>
      </c>
      <c r="E12" s="102"/>
      <c r="F12" s="81" t="b">
        <f t="shared" si="5"/>
        <v>0</v>
      </c>
      <c r="G12" s="87"/>
      <c r="H12" s="84"/>
      <c r="I12" s="84"/>
      <c r="J12" s="28"/>
      <c r="K12" s="29">
        <f t="shared" si="6"/>
      </c>
      <c r="L12" s="30">
        <f t="shared" si="7"/>
      </c>
      <c r="M12" s="30">
        <f t="shared" si="8"/>
      </c>
      <c r="N12" s="30">
        <f t="shared" si="9"/>
      </c>
      <c r="O12" s="31"/>
      <c r="P12" s="32" t="e">
        <f t="shared" si="0"/>
        <v>#REF!</v>
      </c>
      <c r="Q12" s="73" t="e">
        <f t="shared" si="10"/>
        <v>#REF!</v>
      </c>
      <c r="R12" s="33" t="b">
        <f t="shared" si="11"/>
        <v>0</v>
      </c>
      <c r="S12" s="34" t="e">
        <f t="shared" si="1"/>
        <v>#NUM!</v>
      </c>
      <c r="T12" s="34" t="e">
        <f t="shared" si="12"/>
        <v>#NUM!</v>
      </c>
      <c r="U12" s="34" t="e">
        <f t="shared" si="2"/>
        <v>#NUM!</v>
      </c>
    </row>
    <row r="13" spans="1:21" ht="12.75">
      <c r="A13" s="18">
        <v>1990</v>
      </c>
      <c r="B13" s="106"/>
      <c r="C13" s="81" t="b">
        <f t="shared" si="3"/>
        <v>0</v>
      </c>
      <c r="D13" s="82" t="e">
        <f t="shared" si="4"/>
        <v>#N/A</v>
      </c>
      <c r="E13" s="102"/>
      <c r="F13" s="81" t="b">
        <f t="shared" si="5"/>
        <v>0</v>
      </c>
      <c r="G13" s="87"/>
      <c r="H13" s="84"/>
      <c r="I13" s="84"/>
      <c r="J13" s="28"/>
      <c r="K13" s="29">
        <f t="shared" si="6"/>
      </c>
      <c r="L13" s="30">
        <f t="shared" si="7"/>
      </c>
      <c r="M13" s="30">
        <f t="shared" si="8"/>
      </c>
      <c r="N13" s="30">
        <f t="shared" si="9"/>
      </c>
      <c r="O13" s="31"/>
      <c r="P13" s="32" t="e">
        <f t="shared" si="0"/>
        <v>#REF!</v>
      </c>
      <c r="Q13" s="73" t="e">
        <f t="shared" si="10"/>
        <v>#REF!</v>
      </c>
      <c r="R13" s="33" t="b">
        <f t="shared" si="11"/>
        <v>0</v>
      </c>
      <c r="S13" s="34" t="e">
        <f t="shared" si="1"/>
        <v>#NUM!</v>
      </c>
      <c r="T13" s="34" t="e">
        <f t="shared" si="12"/>
        <v>#NUM!</v>
      </c>
      <c r="U13" s="34" t="e">
        <f t="shared" si="2"/>
        <v>#NUM!</v>
      </c>
    </row>
    <row r="14" spans="1:21" ht="12.75">
      <c r="A14" s="18">
        <v>1991</v>
      </c>
      <c r="B14" s="106"/>
      <c r="C14" s="81" t="b">
        <f t="shared" si="3"/>
        <v>0</v>
      </c>
      <c r="D14" s="82" t="e">
        <f t="shared" si="4"/>
        <v>#N/A</v>
      </c>
      <c r="E14" s="102"/>
      <c r="F14" s="81" t="b">
        <f t="shared" si="5"/>
        <v>0</v>
      </c>
      <c r="G14" s="87"/>
      <c r="H14" s="84"/>
      <c r="I14" s="84"/>
      <c r="J14" s="28"/>
      <c r="K14" s="29">
        <f t="shared" si="6"/>
      </c>
      <c r="L14" s="30">
        <f t="shared" si="7"/>
      </c>
      <c r="M14" s="30">
        <f t="shared" si="8"/>
      </c>
      <c r="N14" s="30">
        <f t="shared" si="9"/>
      </c>
      <c r="O14" s="31"/>
      <c r="P14" s="32" t="e">
        <f t="shared" si="0"/>
        <v>#REF!</v>
      </c>
      <c r="Q14" s="73" t="e">
        <f t="shared" si="10"/>
        <v>#REF!</v>
      </c>
      <c r="R14" s="33" t="b">
        <f t="shared" si="11"/>
        <v>0</v>
      </c>
      <c r="S14" s="34" t="e">
        <f t="shared" si="1"/>
        <v>#NUM!</v>
      </c>
      <c r="T14" s="34" t="e">
        <f t="shared" si="12"/>
        <v>#NUM!</v>
      </c>
      <c r="U14" s="34" t="e">
        <f t="shared" si="2"/>
        <v>#NUM!</v>
      </c>
    </row>
    <row r="15" spans="1:21" ht="12.75">
      <c r="A15" s="18">
        <v>1992</v>
      </c>
      <c r="B15" s="106"/>
      <c r="C15" s="81" t="b">
        <f t="shared" si="3"/>
        <v>0</v>
      </c>
      <c r="D15" s="82" t="e">
        <f t="shared" si="4"/>
        <v>#N/A</v>
      </c>
      <c r="E15" s="102"/>
      <c r="F15" s="81" t="b">
        <f t="shared" si="5"/>
        <v>0</v>
      </c>
      <c r="G15" s="87"/>
      <c r="H15" s="84"/>
      <c r="I15" s="84"/>
      <c r="J15" s="28"/>
      <c r="K15" s="29">
        <f t="shared" si="6"/>
      </c>
      <c r="L15" s="30">
        <f t="shared" si="7"/>
      </c>
      <c r="M15" s="30">
        <f t="shared" si="8"/>
      </c>
      <c r="N15" s="30">
        <f t="shared" si="9"/>
      </c>
      <c r="O15" s="31"/>
      <c r="P15" s="32" t="e">
        <f t="shared" si="0"/>
        <v>#REF!</v>
      </c>
      <c r="Q15" s="73" t="e">
        <f t="shared" si="10"/>
        <v>#REF!</v>
      </c>
      <c r="R15" s="33" t="b">
        <f t="shared" si="11"/>
        <v>0</v>
      </c>
      <c r="S15" s="34" t="e">
        <f t="shared" si="1"/>
        <v>#NUM!</v>
      </c>
      <c r="T15" s="34" t="e">
        <f t="shared" si="12"/>
        <v>#NUM!</v>
      </c>
      <c r="U15" s="34" t="e">
        <f t="shared" si="2"/>
        <v>#NUM!</v>
      </c>
    </row>
    <row r="16" spans="1:21" ht="12.75">
      <c r="A16" s="18">
        <v>1993</v>
      </c>
      <c r="B16" s="106"/>
      <c r="C16" s="81" t="b">
        <f t="shared" si="3"/>
        <v>0</v>
      </c>
      <c r="D16" s="82" t="e">
        <f t="shared" si="4"/>
        <v>#N/A</v>
      </c>
      <c r="E16" s="102"/>
      <c r="F16" s="81" t="b">
        <f t="shared" si="5"/>
        <v>0</v>
      </c>
      <c r="G16" s="87"/>
      <c r="H16" s="84"/>
      <c r="I16" s="84"/>
      <c r="J16" s="28"/>
      <c r="K16" s="29">
        <f t="shared" si="6"/>
      </c>
      <c r="L16" s="30">
        <f t="shared" si="7"/>
      </c>
      <c r="M16" s="30">
        <f t="shared" si="8"/>
      </c>
      <c r="N16" s="30">
        <f t="shared" si="9"/>
      </c>
      <c r="O16" s="31"/>
      <c r="P16" s="32" t="e">
        <f t="shared" si="0"/>
        <v>#REF!</v>
      </c>
      <c r="Q16" s="73" t="e">
        <f t="shared" si="10"/>
        <v>#REF!</v>
      </c>
      <c r="R16" s="33" t="b">
        <f t="shared" si="11"/>
        <v>0</v>
      </c>
      <c r="S16" s="34" t="e">
        <f t="shared" si="1"/>
        <v>#NUM!</v>
      </c>
      <c r="T16" s="34" t="e">
        <f t="shared" si="12"/>
        <v>#NUM!</v>
      </c>
      <c r="U16" s="34" t="e">
        <f t="shared" si="2"/>
        <v>#NUM!</v>
      </c>
    </row>
    <row r="17" spans="1:21" ht="12.75">
      <c r="A17" s="18">
        <v>1994</v>
      </c>
      <c r="B17" s="106"/>
      <c r="C17" s="81" t="b">
        <f t="shared" si="3"/>
        <v>0</v>
      </c>
      <c r="D17" s="82" t="e">
        <f t="shared" si="4"/>
        <v>#N/A</v>
      </c>
      <c r="E17" s="102"/>
      <c r="F17" s="81" t="b">
        <f t="shared" si="5"/>
        <v>0</v>
      </c>
      <c r="G17" s="87"/>
      <c r="H17" s="84"/>
      <c r="I17" s="84"/>
      <c r="J17" s="28"/>
      <c r="K17" s="29">
        <f t="shared" si="6"/>
      </c>
      <c r="L17" s="30">
        <f t="shared" si="7"/>
      </c>
      <c r="M17" s="30">
        <f t="shared" si="8"/>
      </c>
      <c r="N17" s="30">
        <f t="shared" si="9"/>
      </c>
      <c r="O17" s="31"/>
      <c r="P17" s="32" t="e">
        <f t="shared" si="0"/>
        <v>#REF!</v>
      </c>
      <c r="Q17" s="73" t="e">
        <f t="shared" si="10"/>
        <v>#REF!</v>
      </c>
      <c r="R17" s="33" t="b">
        <f t="shared" si="11"/>
        <v>0</v>
      </c>
      <c r="S17" s="34" t="e">
        <f t="shared" si="1"/>
        <v>#NUM!</v>
      </c>
      <c r="T17" s="34" t="e">
        <f t="shared" si="12"/>
        <v>#NUM!</v>
      </c>
      <c r="U17" s="34" t="e">
        <f t="shared" si="2"/>
        <v>#NUM!</v>
      </c>
    </row>
    <row r="18" spans="1:21" ht="12.75">
      <c r="A18" s="18">
        <v>1995</v>
      </c>
      <c r="B18" s="106"/>
      <c r="C18" s="81" t="b">
        <f t="shared" si="3"/>
        <v>0</v>
      </c>
      <c r="D18" s="82" t="e">
        <f t="shared" si="4"/>
        <v>#N/A</v>
      </c>
      <c r="E18" s="102"/>
      <c r="F18" s="81" t="b">
        <f t="shared" si="5"/>
        <v>0</v>
      </c>
      <c r="G18" s="87"/>
      <c r="H18" s="84"/>
      <c r="I18" s="84"/>
      <c r="J18" s="28"/>
      <c r="K18" s="29">
        <f t="shared" si="6"/>
      </c>
      <c r="L18" s="30">
        <f t="shared" si="7"/>
      </c>
      <c r="M18" s="30">
        <f t="shared" si="8"/>
      </c>
      <c r="N18" s="30">
        <f t="shared" si="9"/>
      </c>
      <c r="O18" s="31"/>
      <c r="P18" s="32" t="e">
        <f t="shared" si="0"/>
        <v>#REF!</v>
      </c>
      <c r="Q18" s="73" t="e">
        <f t="shared" si="10"/>
        <v>#REF!</v>
      </c>
      <c r="R18" s="33" t="b">
        <f t="shared" si="11"/>
        <v>0</v>
      </c>
      <c r="S18" s="34" t="e">
        <f t="shared" si="1"/>
        <v>#NUM!</v>
      </c>
      <c r="T18" s="34" t="e">
        <f t="shared" si="12"/>
        <v>#NUM!</v>
      </c>
      <c r="U18" s="34" t="e">
        <f t="shared" si="2"/>
        <v>#NUM!</v>
      </c>
    </row>
    <row r="19" spans="1:21" ht="12.75">
      <c r="A19" s="18">
        <v>1996</v>
      </c>
      <c r="B19" s="106"/>
      <c r="C19" s="81" t="b">
        <f t="shared" si="3"/>
        <v>0</v>
      </c>
      <c r="D19" s="82" t="e">
        <f t="shared" si="4"/>
        <v>#N/A</v>
      </c>
      <c r="E19" s="102"/>
      <c r="F19" s="81" t="b">
        <f t="shared" si="5"/>
        <v>0</v>
      </c>
      <c r="G19" s="87"/>
      <c r="H19" s="84"/>
      <c r="I19" s="84"/>
      <c r="J19" s="28"/>
      <c r="K19" s="29">
        <f t="shared" si="6"/>
      </c>
      <c r="L19" s="30">
        <f t="shared" si="7"/>
      </c>
      <c r="M19" s="30">
        <f t="shared" si="8"/>
      </c>
      <c r="N19" s="30">
        <f t="shared" si="9"/>
      </c>
      <c r="O19" s="31"/>
      <c r="P19" s="32" t="e">
        <f t="shared" si="0"/>
        <v>#REF!</v>
      </c>
      <c r="Q19" s="73" t="e">
        <f t="shared" si="10"/>
        <v>#REF!</v>
      </c>
      <c r="R19" s="33" t="b">
        <f t="shared" si="11"/>
        <v>0</v>
      </c>
      <c r="S19" s="34" t="e">
        <f t="shared" si="1"/>
        <v>#NUM!</v>
      </c>
      <c r="T19" s="34" t="e">
        <f t="shared" si="12"/>
        <v>#NUM!</v>
      </c>
      <c r="U19" s="34" t="e">
        <f t="shared" si="2"/>
        <v>#NUM!</v>
      </c>
    </row>
    <row r="20" spans="1:21" ht="12.75">
      <c r="A20" s="18">
        <v>1997</v>
      </c>
      <c r="B20" s="106"/>
      <c r="C20" s="81" t="b">
        <f t="shared" si="3"/>
        <v>0</v>
      </c>
      <c r="D20" s="82" t="e">
        <f t="shared" si="4"/>
        <v>#N/A</v>
      </c>
      <c r="E20" s="102"/>
      <c r="F20" s="81" t="b">
        <f t="shared" si="5"/>
        <v>0</v>
      </c>
      <c r="G20" s="87"/>
      <c r="H20" s="84"/>
      <c r="I20" s="84"/>
      <c r="J20" s="28"/>
      <c r="K20" s="29">
        <f t="shared" si="6"/>
      </c>
      <c r="L20" s="30">
        <f t="shared" si="7"/>
      </c>
      <c r="M20" s="30">
        <f t="shared" si="8"/>
      </c>
      <c r="N20" s="30">
        <f t="shared" si="9"/>
      </c>
      <c r="O20" s="31"/>
      <c r="P20" s="32" t="e">
        <f t="shared" si="0"/>
        <v>#REF!</v>
      </c>
      <c r="Q20" s="73" t="e">
        <f t="shared" si="10"/>
        <v>#REF!</v>
      </c>
      <c r="R20" s="33" t="b">
        <f t="shared" si="11"/>
        <v>0</v>
      </c>
      <c r="S20" s="34" t="e">
        <f t="shared" si="1"/>
        <v>#NUM!</v>
      </c>
      <c r="T20" s="34" t="e">
        <f t="shared" si="12"/>
        <v>#NUM!</v>
      </c>
      <c r="U20" s="34" t="e">
        <f t="shared" si="2"/>
        <v>#NUM!</v>
      </c>
    </row>
    <row r="21" spans="1:21" ht="12.75">
      <c r="A21" s="18">
        <v>1998</v>
      </c>
      <c r="B21" s="106"/>
      <c r="C21" s="81" t="b">
        <f t="shared" si="3"/>
        <v>0</v>
      </c>
      <c r="D21" s="82" t="e">
        <f t="shared" si="4"/>
        <v>#N/A</v>
      </c>
      <c r="E21" s="102"/>
      <c r="F21" s="81" t="b">
        <f t="shared" si="5"/>
        <v>0</v>
      </c>
      <c r="G21" s="87"/>
      <c r="H21" s="84"/>
      <c r="I21" s="84"/>
      <c r="J21" s="28"/>
      <c r="K21" s="29">
        <f t="shared" si="6"/>
      </c>
      <c r="L21" s="30">
        <f t="shared" si="7"/>
      </c>
      <c r="M21" s="30">
        <f t="shared" si="8"/>
      </c>
      <c r="N21" s="30">
        <f t="shared" si="9"/>
      </c>
      <c r="O21" s="31"/>
      <c r="P21" s="32" t="e">
        <f t="shared" si="0"/>
        <v>#REF!</v>
      </c>
      <c r="Q21" s="73" t="e">
        <f t="shared" si="10"/>
        <v>#REF!</v>
      </c>
      <c r="R21" s="33" t="b">
        <f t="shared" si="11"/>
        <v>0</v>
      </c>
      <c r="S21" s="34" t="e">
        <f t="shared" si="1"/>
        <v>#NUM!</v>
      </c>
      <c r="T21" s="34" t="e">
        <f t="shared" si="12"/>
        <v>#NUM!</v>
      </c>
      <c r="U21" s="34" t="e">
        <f t="shared" si="2"/>
        <v>#NUM!</v>
      </c>
    </row>
    <row r="22" spans="1:21" ht="12.75">
      <c r="A22" s="18">
        <v>1999</v>
      </c>
      <c r="B22" s="106"/>
      <c r="C22" s="81" t="b">
        <f t="shared" si="3"/>
        <v>0</v>
      </c>
      <c r="D22" s="82" t="e">
        <f t="shared" si="4"/>
        <v>#N/A</v>
      </c>
      <c r="E22" s="102"/>
      <c r="F22" s="81" t="b">
        <f t="shared" si="5"/>
        <v>0</v>
      </c>
      <c r="G22" s="87"/>
      <c r="H22" s="84"/>
      <c r="I22" s="84"/>
      <c r="J22" s="28"/>
      <c r="K22" s="29">
        <f t="shared" si="6"/>
      </c>
      <c r="L22" s="30">
        <f t="shared" si="7"/>
      </c>
      <c r="M22" s="30">
        <f t="shared" si="8"/>
      </c>
      <c r="N22" s="30">
        <f t="shared" si="9"/>
      </c>
      <c r="O22" s="31"/>
      <c r="P22" s="32" t="e">
        <f t="shared" si="0"/>
        <v>#REF!</v>
      </c>
      <c r="Q22" s="73" t="e">
        <f t="shared" si="10"/>
        <v>#REF!</v>
      </c>
      <c r="R22" s="33" t="b">
        <f t="shared" si="11"/>
        <v>0</v>
      </c>
      <c r="S22" s="34" t="e">
        <f t="shared" si="1"/>
        <v>#NUM!</v>
      </c>
      <c r="T22" s="34" t="e">
        <f t="shared" si="12"/>
        <v>#NUM!</v>
      </c>
      <c r="U22" s="34" t="e">
        <f t="shared" si="2"/>
        <v>#NUM!</v>
      </c>
    </row>
    <row r="23" spans="1:21" ht="12.75">
      <c r="A23" s="18">
        <v>2000</v>
      </c>
      <c r="B23" s="106"/>
      <c r="C23" s="81" t="b">
        <f t="shared" si="3"/>
        <v>0</v>
      </c>
      <c r="D23" s="82" t="e">
        <f t="shared" si="4"/>
        <v>#N/A</v>
      </c>
      <c r="E23" s="102"/>
      <c r="F23" s="81" t="b">
        <f t="shared" si="5"/>
        <v>0</v>
      </c>
      <c r="G23" s="87"/>
      <c r="H23" s="84"/>
      <c r="I23" s="84"/>
      <c r="J23" s="28"/>
      <c r="K23" s="29">
        <f t="shared" si="6"/>
      </c>
      <c r="L23" s="30">
        <f t="shared" si="7"/>
      </c>
      <c r="M23" s="30">
        <f t="shared" si="8"/>
      </c>
      <c r="N23" s="30">
        <f t="shared" si="9"/>
      </c>
      <c r="O23" s="31"/>
      <c r="P23" s="32" t="e">
        <f t="shared" si="0"/>
        <v>#REF!</v>
      </c>
      <c r="Q23" s="73" t="e">
        <f t="shared" si="10"/>
        <v>#REF!</v>
      </c>
      <c r="R23" s="33" t="b">
        <f t="shared" si="11"/>
        <v>0</v>
      </c>
      <c r="S23" s="34" t="e">
        <f t="shared" si="1"/>
        <v>#NUM!</v>
      </c>
      <c r="T23" s="34" t="e">
        <f t="shared" si="12"/>
        <v>#NUM!</v>
      </c>
      <c r="U23" s="34" t="e">
        <f t="shared" si="2"/>
        <v>#NUM!</v>
      </c>
    </row>
    <row r="24" spans="1:21" ht="12.75">
      <c r="A24" s="18">
        <v>2001</v>
      </c>
      <c r="B24" s="106"/>
      <c r="C24" s="81" t="b">
        <f t="shared" si="3"/>
        <v>0</v>
      </c>
      <c r="D24" s="82" t="e">
        <f t="shared" si="4"/>
        <v>#N/A</v>
      </c>
      <c r="E24" s="102"/>
      <c r="F24" s="81" t="b">
        <f t="shared" si="5"/>
        <v>0</v>
      </c>
      <c r="G24" s="87"/>
      <c r="H24" s="84"/>
      <c r="I24" s="84"/>
      <c r="J24" s="28"/>
      <c r="K24" s="29">
        <f t="shared" si="6"/>
      </c>
      <c r="L24" s="30">
        <f t="shared" si="7"/>
      </c>
      <c r="M24" s="30">
        <f t="shared" si="8"/>
      </c>
      <c r="N24" s="30">
        <f t="shared" si="9"/>
      </c>
      <c r="O24" s="31"/>
      <c r="P24" s="32" t="e">
        <f t="shared" si="0"/>
        <v>#REF!</v>
      </c>
      <c r="Q24" s="73" t="e">
        <f t="shared" si="10"/>
        <v>#REF!</v>
      </c>
      <c r="R24" s="33" t="b">
        <f t="shared" si="11"/>
        <v>0</v>
      </c>
      <c r="S24" s="34" t="e">
        <f t="shared" si="1"/>
        <v>#NUM!</v>
      </c>
      <c r="T24" s="34" t="e">
        <f t="shared" si="12"/>
        <v>#NUM!</v>
      </c>
      <c r="U24" s="34" t="e">
        <f t="shared" si="2"/>
        <v>#NUM!</v>
      </c>
    </row>
    <row r="25" spans="1:21" ht="12.75">
      <c r="A25" s="18">
        <v>2002</v>
      </c>
      <c r="B25" s="106"/>
      <c r="C25" s="81" t="b">
        <f t="shared" si="3"/>
        <v>0</v>
      </c>
      <c r="D25" s="82" t="e">
        <f t="shared" si="4"/>
        <v>#N/A</v>
      </c>
      <c r="E25" s="102"/>
      <c r="F25" s="81" t="b">
        <f t="shared" si="5"/>
        <v>0</v>
      </c>
      <c r="G25" s="87"/>
      <c r="H25" s="84"/>
      <c r="I25" s="84"/>
      <c r="J25" s="28"/>
      <c r="K25" s="29">
        <f t="shared" si="6"/>
      </c>
      <c r="L25" s="30">
        <f t="shared" si="7"/>
      </c>
      <c r="M25" s="30">
        <f t="shared" si="8"/>
      </c>
      <c r="N25" s="30">
        <f t="shared" si="9"/>
      </c>
      <c r="O25" s="31"/>
      <c r="P25" s="32" t="e">
        <f t="shared" si="0"/>
        <v>#REF!</v>
      </c>
      <c r="Q25" s="73" t="e">
        <f t="shared" si="10"/>
        <v>#REF!</v>
      </c>
      <c r="R25" s="33" t="b">
        <f t="shared" si="11"/>
        <v>0</v>
      </c>
      <c r="S25" s="34" t="e">
        <f t="shared" si="1"/>
        <v>#NUM!</v>
      </c>
      <c r="T25" s="34" t="e">
        <f t="shared" si="12"/>
        <v>#NUM!</v>
      </c>
      <c r="U25" s="34" t="e">
        <f t="shared" si="2"/>
        <v>#NUM!</v>
      </c>
    </row>
    <row r="26" spans="1:21" ht="12.75">
      <c r="A26" s="18">
        <v>2003</v>
      </c>
      <c r="B26" s="106"/>
      <c r="C26" s="81" t="b">
        <f t="shared" si="3"/>
        <v>0</v>
      </c>
      <c r="D26" s="82" t="e">
        <f t="shared" si="4"/>
        <v>#N/A</v>
      </c>
      <c r="E26" s="102"/>
      <c r="F26" s="81" t="b">
        <f t="shared" si="5"/>
        <v>0</v>
      </c>
      <c r="G26" s="87"/>
      <c r="H26" s="84"/>
      <c r="I26" s="84"/>
      <c r="J26" s="28"/>
      <c r="K26" s="29">
        <f t="shared" si="6"/>
      </c>
      <c r="L26" s="30">
        <f t="shared" si="7"/>
      </c>
      <c r="M26" s="30">
        <f t="shared" si="8"/>
      </c>
      <c r="N26" s="30">
        <f t="shared" si="9"/>
      </c>
      <c r="O26" s="31"/>
      <c r="P26" s="32" t="e">
        <f t="shared" si="0"/>
        <v>#REF!</v>
      </c>
      <c r="Q26" s="73" t="e">
        <f t="shared" si="10"/>
        <v>#REF!</v>
      </c>
      <c r="R26" s="33" t="b">
        <f t="shared" si="11"/>
        <v>0</v>
      </c>
      <c r="S26" s="34" t="e">
        <f t="shared" si="1"/>
        <v>#NUM!</v>
      </c>
      <c r="T26" s="34" t="e">
        <f t="shared" si="12"/>
        <v>#NUM!</v>
      </c>
      <c r="U26" s="34" t="e">
        <f t="shared" si="2"/>
        <v>#NUM!</v>
      </c>
    </row>
    <row r="27" spans="1:21" ht="12.75">
      <c r="A27" s="18">
        <v>2004</v>
      </c>
      <c r="B27" s="106"/>
      <c r="C27" s="81" t="b">
        <f t="shared" si="3"/>
        <v>0</v>
      </c>
      <c r="D27" s="82" t="e">
        <f t="shared" si="4"/>
        <v>#N/A</v>
      </c>
      <c r="E27" s="102"/>
      <c r="F27" s="81" t="b">
        <f t="shared" si="5"/>
        <v>0</v>
      </c>
      <c r="G27" s="87"/>
      <c r="H27" s="84"/>
      <c r="I27" s="84"/>
      <c r="J27" s="28"/>
      <c r="K27" s="29">
        <f t="shared" si="6"/>
      </c>
      <c r="L27" s="30">
        <f t="shared" si="7"/>
      </c>
      <c r="M27" s="30">
        <f t="shared" si="8"/>
      </c>
      <c r="N27" s="30">
        <f t="shared" si="9"/>
      </c>
      <c r="O27" s="31"/>
      <c r="P27" s="32" t="e">
        <f t="shared" si="0"/>
        <v>#REF!</v>
      </c>
      <c r="Q27" s="73" t="e">
        <f t="shared" si="10"/>
        <v>#REF!</v>
      </c>
      <c r="R27" s="33" t="b">
        <f t="shared" si="11"/>
        <v>0</v>
      </c>
      <c r="S27" s="34" t="e">
        <f t="shared" si="1"/>
        <v>#NUM!</v>
      </c>
      <c r="T27" s="34" t="e">
        <f t="shared" si="12"/>
        <v>#NUM!</v>
      </c>
      <c r="U27" s="34" t="e">
        <f t="shared" si="2"/>
        <v>#NUM!</v>
      </c>
    </row>
    <row r="28" spans="1:21" ht="12.75">
      <c r="A28" s="18">
        <v>2005</v>
      </c>
      <c r="B28" s="106"/>
      <c r="C28" s="81" t="b">
        <f t="shared" si="3"/>
        <v>0</v>
      </c>
      <c r="D28" s="82" t="e">
        <f t="shared" si="4"/>
        <v>#N/A</v>
      </c>
      <c r="E28" s="102"/>
      <c r="F28" s="81" t="b">
        <f t="shared" si="5"/>
        <v>0</v>
      </c>
      <c r="G28" s="87"/>
      <c r="H28" s="84"/>
      <c r="I28" s="84"/>
      <c r="J28" s="28"/>
      <c r="K28" s="29">
        <f t="shared" si="6"/>
      </c>
      <c r="L28" s="30">
        <f t="shared" si="7"/>
      </c>
      <c r="M28" s="30">
        <f t="shared" si="8"/>
      </c>
      <c r="N28" s="30">
        <f t="shared" si="9"/>
      </c>
      <c r="O28" s="31"/>
      <c r="P28" s="32" t="e">
        <f t="shared" si="0"/>
        <v>#REF!</v>
      </c>
      <c r="Q28" s="73" t="e">
        <f t="shared" si="10"/>
        <v>#REF!</v>
      </c>
      <c r="R28" s="33" t="b">
        <f t="shared" si="11"/>
        <v>0</v>
      </c>
      <c r="S28" s="34" t="e">
        <f t="shared" si="1"/>
        <v>#NUM!</v>
      </c>
      <c r="T28" s="34" t="e">
        <f t="shared" si="12"/>
        <v>#NUM!</v>
      </c>
      <c r="U28" s="34" t="e">
        <f t="shared" si="2"/>
        <v>#NUM!</v>
      </c>
    </row>
    <row r="29" spans="1:21" ht="12.75">
      <c r="A29" s="18">
        <v>2006</v>
      </c>
      <c r="B29" s="106"/>
      <c r="C29" s="81" t="b">
        <f t="shared" si="3"/>
        <v>0</v>
      </c>
      <c r="D29" s="82" t="e">
        <f t="shared" si="4"/>
        <v>#N/A</v>
      </c>
      <c r="E29" s="102"/>
      <c r="F29" s="81" t="b">
        <f t="shared" si="5"/>
        <v>0</v>
      </c>
      <c r="G29" s="87"/>
      <c r="H29" s="84"/>
      <c r="I29" s="84"/>
      <c r="J29" s="28"/>
      <c r="K29" s="29">
        <f t="shared" si="6"/>
      </c>
      <c r="L29" s="30">
        <f t="shared" si="7"/>
      </c>
      <c r="M29" s="30">
        <f t="shared" si="8"/>
      </c>
      <c r="N29" s="30">
        <f t="shared" si="9"/>
      </c>
      <c r="O29" s="31"/>
      <c r="P29" s="32" t="e">
        <f t="shared" si="0"/>
        <v>#REF!</v>
      </c>
      <c r="Q29" s="73" t="e">
        <f t="shared" si="10"/>
        <v>#REF!</v>
      </c>
      <c r="R29" s="33" t="b">
        <f t="shared" si="11"/>
        <v>0</v>
      </c>
      <c r="S29" s="34" t="e">
        <f t="shared" si="1"/>
        <v>#NUM!</v>
      </c>
      <c r="T29" s="34" t="e">
        <f t="shared" si="12"/>
        <v>#NUM!</v>
      </c>
      <c r="U29" s="34" t="e">
        <f t="shared" si="2"/>
        <v>#NUM!</v>
      </c>
    </row>
    <row r="30" spans="1:21" ht="12.75">
      <c r="A30" s="18">
        <v>2007</v>
      </c>
      <c r="B30" s="106"/>
      <c r="C30" s="81" t="b">
        <f t="shared" si="3"/>
        <v>0</v>
      </c>
      <c r="D30" s="82" t="e">
        <f t="shared" si="4"/>
        <v>#N/A</v>
      </c>
      <c r="E30" s="102"/>
      <c r="F30" s="81" t="b">
        <f t="shared" si="5"/>
        <v>0</v>
      </c>
      <c r="G30" s="87"/>
      <c r="H30" s="84"/>
      <c r="I30" s="84"/>
      <c r="J30" s="28"/>
      <c r="K30" s="29">
        <f t="shared" si="6"/>
      </c>
      <c r="L30" s="30">
        <f t="shared" si="7"/>
      </c>
      <c r="M30" s="30">
        <f t="shared" si="8"/>
      </c>
      <c r="N30" s="30">
        <f t="shared" si="9"/>
      </c>
      <c r="O30" s="31"/>
      <c r="P30" s="32" t="e">
        <f t="shared" si="0"/>
        <v>#REF!</v>
      </c>
      <c r="Q30" s="73" t="e">
        <f t="shared" si="10"/>
        <v>#REF!</v>
      </c>
      <c r="R30" s="33" t="b">
        <f t="shared" si="11"/>
        <v>0</v>
      </c>
      <c r="S30" s="34" t="e">
        <f t="shared" si="1"/>
        <v>#NUM!</v>
      </c>
      <c r="T30" s="34" t="e">
        <f t="shared" si="12"/>
        <v>#NUM!</v>
      </c>
      <c r="U30" s="34" t="e">
        <f t="shared" si="2"/>
        <v>#NUM!</v>
      </c>
    </row>
    <row r="31" spans="1:21" ht="12.75">
      <c r="A31" s="18">
        <v>2008</v>
      </c>
      <c r="B31" s="106"/>
      <c r="C31" s="81" t="b">
        <f t="shared" si="3"/>
        <v>0</v>
      </c>
      <c r="D31" s="82" t="e">
        <f t="shared" si="4"/>
        <v>#N/A</v>
      </c>
      <c r="E31" s="102"/>
      <c r="F31" s="81" t="b">
        <f t="shared" si="5"/>
        <v>0</v>
      </c>
      <c r="G31" s="87"/>
      <c r="H31" s="84"/>
      <c r="I31" s="84"/>
      <c r="J31" s="28"/>
      <c r="K31" s="29">
        <f t="shared" si="6"/>
      </c>
      <c r="L31" s="30">
        <f t="shared" si="7"/>
      </c>
      <c r="M31" s="30">
        <f t="shared" si="8"/>
      </c>
      <c r="N31" s="30">
        <f t="shared" si="9"/>
      </c>
      <c r="O31" s="31"/>
      <c r="P31" s="32" t="e">
        <f t="shared" si="0"/>
        <v>#REF!</v>
      </c>
      <c r="Q31" s="73" t="e">
        <f t="shared" si="10"/>
        <v>#REF!</v>
      </c>
      <c r="R31" s="33" t="b">
        <f t="shared" si="11"/>
        <v>0</v>
      </c>
      <c r="S31" s="34" t="e">
        <f t="shared" si="1"/>
        <v>#NUM!</v>
      </c>
      <c r="T31" s="34" t="e">
        <f t="shared" si="12"/>
        <v>#NUM!</v>
      </c>
      <c r="U31" s="34" t="e">
        <f t="shared" si="2"/>
        <v>#NUM!</v>
      </c>
    </row>
    <row r="32" spans="1:21" ht="12.75">
      <c r="A32" s="18">
        <v>2009</v>
      </c>
      <c r="B32" s="106"/>
      <c r="C32" s="81" t="b">
        <f t="shared" si="3"/>
        <v>0</v>
      </c>
      <c r="D32" s="82" t="e">
        <f t="shared" si="4"/>
        <v>#N/A</v>
      </c>
      <c r="E32" s="102"/>
      <c r="F32" s="81" t="b">
        <f t="shared" si="5"/>
        <v>0</v>
      </c>
      <c r="G32" s="87"/>
      <c r="H32" s="84"/>
      <c r="I32" s="84"/>
      <c r="J32" s="28"/>
      <c r="K32" s="29">
        <f t="shared" si="6"/>
      </c>
      <c r="L32" s="30">
        <f t="shared" si="7"/>
      </c>
      <c r="M32" s="30">
        <f t="shared" si="8"/>
      </c>
      <c r="N32" s="30">
        <f t="shared" si="9"/>
      </c>
      <c r="O32" s="31"/>
      <c r="P32" s="32" t="e">
        <f t="shared" si="0"/>
        <v>#REF!</v>
      </c>
      <c r="Q32" s="73" t="e">
        <f t="shared" si="10"/>
        <v>#REF!</v>
      </c>
      <c r="R32" s="33" t="b">
        <f t="shared" si="11"/>
        <v>0</v>
      </c>
      <c r="S32" s="34" t="e">
        <f t="shared" si="1"/>
        <v>#NUM!</v>
      </c>
      <c r="T32" s="34" t="e">
        <f t="shared" si="12"/>
        <v>#NUM!</v>
      </c>
      <c r="U32" s="34" t="e">
        <f t="shared" si="2"/>
        <v>#NUM!</v>
      </c>
    </row>
    <row r="33" spans="1:28" ht="13.5" thickBot="1">
      <c r="A33" s="18">
        <v>2010</v>
      </c>
      <c r="B33" s="107"/>
      <c r="C33" s="81" t="b">
        <f t="shared" si="3"/>
        <v>0</v>
      </c>
      <c r="D33" s="82" t="e">
        <f t="shared" si="4"/>
        <v>#N/A</v>
      </c>
      <c r="E33" s="103"/>
      <c r="F33" s="81" t="b">
        <f t="shared" si="5"/>
        <v>0</v>
      </c>
      <c r="G33" s="87"/>
      <c r="H33" s="85"/>
      <c r="I33" s="85"/>
      <c r="J33" s="28"/>
      <c r="K33" s="29">
        <f t="shared" si="6"/>
      </c>
      <c r="L33" s="30">
        <f t="shared" si="7"/>
      </c>
      <c r="M33" s="30">
        <f t="shared" si="8"/>
      </c>
      <c r="N33" s="30">
        <f t="shared" si="9"/>
      </c>
      <c r="O33" s="31"/>
      <c r="P33" s="32" t="e">
        <f t="shared" si="0"/>
        <v>#REF!</v>
      </c>
      <c r="Q33" s="73" t="e">
        <f t="shared" si="10"/>
        <v>#REF!</v>
      </c>
      <c r="R33" s="33" t="b">
        <f t="shared" si="11"/>
        <v>0</v>
      </c>
      <c r="S33" s="34" t="e">
        <f t="shared" si="1"/>
        <v>#NUM!</v>
      </c>
      <c r="T33" s="34" t="e">
        <f t="shared" si="12"/>
        <v>#NUM!</v>
      </c>
      <c r="U33" s="34" t="e">
        <f t="shared" si="2"/>
        <v>#NUM!</v>
      </c>
      <c r="Y33" s="36"/>
      <c r="Z33" s="36"/>
      <c r="AA33" s="36"/>
      <c r="AB33" s="36"/>
    </row>
    <row r="34" spans="1:21" ht="14.25" thickBot="1" thickTop="1">
      <c r="A34" s="37"/>
      <c r="B34" s="37"/>
      <c r="C34" s="37"/>
      <c r="D34" s="37"/>
      <c r="E34" s="88"/>
      <c r="F34" s="88"/>
      <c r="G34" s="88"/>
      <c r="H34" s="37"/>
      <c r="I34" s="37"/>
      <c r="P34" s="38"/>
      <c r="Q34" s="74"/>
      <c r="S34" s="4" t="s">
        <v>42</v>
      </c>
      <c r="T34" s="4" t="s">
        <v>43</v>
      </c>
      <c r="U34" s="4" t="s">
        <v>44</v>
      </c>
    </row>
    <row r="35" spans="1:28" ht="27.75" customHeight="1" thickBot="1" thickTop="1">
      <c r="A35" s="39" t="s">
        <v>50</v>
      </c>
      <c r="B35" s="22"/>
      <c r="H35" s="108"/>
      <c r="I35" s="108"/>
      <c r="J35" s="28"/>
      <c r="K35" s="28"/>
      <c r="L35" s="28"/>
      <c r="M35" s="28"/>
      <c r="N35" s="28"/>
      <c r="O35" s="28"/>
      <c r="P35" s="32" t="e">
        <f>$H$55*$H35+$I$55*I35+$H$56</f>
        <v>#REF!</v>
      </c>
      <c r="Q35" s="73" t="e">
        <f t="shared" si="10"/>
        <v>#REF!</v>
      </c>
      <c r="R35" s="33"/>
      <c r="S35" s="3" t="e">
        <f>NORMDIST($F$49,$P35,$R$49,TRUE)</f>
        <v>#NUM!</v>
      </c>
      <c r="T35" s="3" t="e">
        <f>1-S35-U35</f>
        <v>#NUM!</v>
      </c>
      <c r="U35" s="3" t="e">
        <f>1-NORMDIST($F$50,$P35,$R$49,TRUE)</f>
        <v>#NUM!</v>
      </c>
      <c r="Y35" s="36"/>
      <c r="Z35" s="36"/>
      <c r="AA35" s="36"/>
      <c r="AB35" s="36"/>
    </row>
    <row r="36" spans="8:28" s="17" customFormat="1" ht="13.5" thickTop="1">
      <c r="H36" s="40"/>
      <c r="I36" s="41"/>
      <c r="J36" s="41"/>
      <c r="K36" s="41"/>
      <c r="L36" s="41"/>
      <c r="M36" s="41"/>
      <c r="N36" s="41"/>
      <c r="O36" s="41"/>
      <c r="P36" s="42"/>
      <c r="Q36" s="42"/>
      <c r="R36" s="43"/>
      <c r="S36" s="44"/>
      <c r="T36" s="44"/>
      <c r="U36" s="44"/>
      <c r="Y36" s="45"/>
      <c r="Z36" s="45"/>
      <c r="AA36" s="45"/>
      <c r="AB36" s="45"/>
    </row>
    <row r="37" spans="1:28" ht="12.75" hidden="1">
      <c r="A37" s="94" t="s">
        <v>59</v>
      </c>
      <c r="B37" s="94" t="s">
        <v>60</v>
      </c>
      <c r="C37" s="40"/>
      <c r="E37" s="94" t="s">
        <v>63</v>
      </c>
      <c r="H37" s="41"/>
      <c r="I37" s="41"/>
      <c r="J37" s="41"/>
      <c r="K37" s="41"/>
      <c r="L37" s="41"/>
      <c r="M37" s="41"/>
      <c r="N37" s="41"/>
      <c r="O37" s="41"/>
      <c r="P37" s="42"/>
      <c r="Q37" s="42"/>
      <c r="R37" s="43"/>
      <c r="S37" s="44"/>
      <c r="T37" s="44"/>
      <c r="U37" s="44"/>
      <c r="Y37" s="36"/>
      <c r="Z37" s="36"/>
      <c r="AA37" s="36"/>
      <c r="AB37" s="36"/>
    </row>
    <row r="38" spans="1:28" ht="13.5" customHeight="1" hidden="1">
      <c r="A38" s="46"/>
      <c r="B38" s="40"/>
      <c r="C38" s="40"/>
      <c r="H38" s="41"/>
      <c r="I38" s="41"/>
      <c r="J38" s="17"/>
      <c r="K38" s="41"/>
      <c r="L38" s="43"/>
      <c r="N38" s="44"/>
      <c r="O38" s="44"/>
      <c r="Y38" s="36"/>
      <c r="Z38" s="36"/>
      <c r="AA38" s="36"/>
      <c r="AB38" s="36"/>
    </row>
    <row r="39" spans="1:28" ht="13.5" customHeight="1" hidden="1">
      <c r="A39" s="17"/>
      <c r="B39" s="95" t="s">
        <v>61</v>
      </c>
      <c r="C39" s="87" t="s">
        <v>62</v>
      </c>
      <c r="E39" s="87" t="s">
        <v>64</v>
      </c>
      <c r="F39" s="87" t="s">
        <v>65</v>
      </c>
      <c r="L39" s="79"/>
      <c r="M39" s="80"/>
      <c r="N39" s="80"/>
      <c r="O39" s="80"/>
      <c r="Y39" s="36"/>
      <c r="Z39" s="36"/>
      <c r="AA39" s="36"/>
      <c r="AB39" s="36"/>
    </row>
    <row r="40" spans="1:28" ht="12.75" hidden="1">
      <c r="A40" s="92" t="s">
        <v>30</v>
      </c>
      <c r="B40" s="96">
        <f>COUNTA(B4:B33)</f>
        <v>0</v>
      </c>
      <c r="D40" s="18"/>
      <c r="E40" s="97">
        <f>COUNTA(E$4:E$33)</f>
        <v>0</v>
      </c>
      <c r="F40" s="98"/>
      <c r="L40" s="80"/>
      <c r="M40" s="80"/>
      <c r="N40" s="80"/>
      <c r="O40" s="80"/>
      <c r="Y40" s="36"/>
      <c r="Z40" s="36"/>
      <c r="AA40" s="36"/>
      <c r="AB40" s="36"/>
    </row>
    <row r="41" spans="1:28" s="17" customFormat="1" ht="12.75" hidden="1">
      <c r="A41" s="87"/>
      <c r="B41" s="48">
        <f>10/30*B40</f>
        <v>0</v>
      </c>
      <c r="C41" s="48">
        <f>20/30*B40</f>
        <v>0</v>
      </c>
      <c r="E41" s="99">
        <f>10/30*E40</f>
        <v>0</v>
      </c>
      <c r="F41" s="99">
        <f>20/30*E40</f>
        <v>0</v>
      </c>
      <c r="L41" s="80"/>
      <c r="M41" s="80"/>
      <c r="N41" s="80"/>
      <c r="O41" s="80"/>
      <c r="Y41" s="45"/>
      <c r="Z41" s="45"/>
      <c r="AA41" s="45"/>
      <c r="AB41" s="45"/>
    </row>
    <row r="42" spans="1:28" s="17" customFormat="1" ht="12.75" hidden="1">
      <c r="A42" s="93" t="s">
        <v>26</v>
      </c>
      <c r="B42" s="47">
        <f>INT(B41)</f>
        <v>0</v>
      </c>
      <c r="C42" s="47">
        <f>INT(C41)</f>
        <v>0</v>
      </c>
      <c r="E42" s="100">
        <f>INT(E41)</f>
        <v>0</v>
      </c>
      <c r="F42" s="100">
        <f>INT(F41)</f>
        <v>0</v>
      </c>
      <c r="L42" s="80"/>
      <c r="M42" s="80"/>
      <c r="N42" s="80"/>
      <c r="O42" s="80"/>
      <c r="Y42" s="45"/>
      <c r="Z42" s="45"/>
      <c r="AA42" s="45"/>
      <c r="AB42" s="45"/>
    </row>
    <row r="43" spans="1:28" s="17" customFormat="1" ht="12.75" hidden="1">
      <c r="A43" s="93" t="s">
        <v>27</v>
      </c>
      <c r="B43" s="47">
        <f>1-(B41-B42)</f>
        <v>1</v>
      </c>
      <c r="C43" s="47">
        <f>1-(C41-C42)</f>
        <v>1</v>
      </c>
      <c r="E43" s="100">
        <f>1-(E41-E42)</f>
        <v>1</v>
      </c>
      <c r="F43" s="100">
        <f>1-(F41-F42)</f>
        <v>1</v>
      </c>
      <c r="L43" s="80"/>
      <c r="M43" s="80"/>
      <c r="N43" s="80"/>
      <c r="O43" s="80"/>
      <c r="Y43" s="45"/>
      <c r="Z43" s="45"/>
      <c r="AA43" s="45"/>
      <c r="AB43" s="45"/>
    </row>
    <row r="44" spans="1:28" s="17" customFormat="1" ht="12.75" hidden="1">
      <c r="A44" s="93"/>
      <c r="B44" s="48">
        <f>(10+1)/30*B40</f>
        <v>0</v>
      </c>
      <c r="C44" s="48">
        <f>(20+1)/30*B40</f>
        <v>0</v>
      </c>
      <c r="E44" s="99">
        <f>(10+1)/30*E40</f>
        <v>0</v>
      </c>
      <c r="F44" s="99">
        <f>(20+1)/30*E40</f>
        <v>0</v>
      </c>
      <c r="L44" s="80"/>
      <c r="M44" s="80"/>
      <c r="N44" s="80"/>
      <c r="O44" s="80"/>
      <c r="Y44" s="45"/>
      <c r="Z44" s="45"/>
      <c r="AA44" s="45"/>
      <c r="AB44" s="45"/>
    </row>
    <row r="45" spans="1:28" s="17" customFormat="1" ht="12.75" hidden="1">
      <c r="A45" s="93" t="s">
        <v>28</v>
      </c>
      <c r="B45" s="47">
        <f>INT(B44)</f>
        <v>0</v>
      </c>
      <c r="C45" s="47">
        <f>INT(C44)</f>
        <v>0</v>
      </c>
      <c r="E45" s="100">
        <f>INT(E44)</f>
        <v>0</v>
      </c>
      <c r="F45" s="100">
        <f>INT(F44)</f>
        <v>0</v>
      </c>
      <c r="L45" s="80"/>
      <c r="M45" s="80"/>
      <c r="N45" s="80"/>
      <c r="O45" s="80"/>
      <c r="Y45" s="45"/>
      <c r="Z45" s="45"/>
      <c r="AA45" s="45"/>
      <c r="AB45" s="45"/>
    </row>
    <row r="46" spans="1:28" s="17" customFormat="1" ht="12.75" hidden="1">
      <c r="A46" s="93" t="s">
        <v>29</v>
      </c>
      <c r="B46" s="47">
        <f>1-(B44-B45)</f>
        <v>1</v>
      </c>
      <c r="C46" s="47">
        <f>1-(C44-C45)</f>
        <v>1</v>
      </c>
      <c r="E46" s="100">
        <f>1-(E44-E45)</f>
        <v>1</v>
      </c>
      <c r="F46" s="100">
        <f>1-(F44-F45)</f>
        <v>1</v>
      </c>
      <c r="L46" s="80"/>
      <c r="M46" s="80"/>
      <c r="N46" s="80"/>
      <c r="O46" s="80"/>
      <c r="Y46" s="45"/>
      <c r="Z46" s="45"/>
      <c r="AA46" s="45"/>
      <c r="AB46" s="45"/>
    </row>
    <row r="47" spans="3:28" s="17" customFormat="1" ht="12.75" hidden="1">
      <c r="C47" s="40"/>
      <c r="L47" s="80"/>
      <c r="M47" s="80"/>
      <c r="N47" s="80"/>
      <c r="O47" s="80"/>
      <c r="Y47" s="45"/>
      <c r="Z47" s="45"/>
      <c r="AA47" s="45"/>
      <c r="AB47" s="45"/>
    </row>
    <row r="48" spans="1:28" ht="12.75">
      <c r="A48" s="49" t="s">
        <v>13</v>
      </c>
      <c r="B48" s="50" t="e">
        <f>AVERAGE(B4:B33)</f>
        <v>#DIV/0!</v>
      </c>
      <c r="C48" s="50" t="e">
        <f>AVERAGE(C4:C33)</f>
        <v>#DIV/0!</v>
      </c>
      <c r="D48" s="51"/>
      <c r="E48" s="50" t="e">
        <f>AVERAGE(E4:E33)</f>
        <v>#DIV/0!</v>
      </c>
      <c r="F48" s="50" t="e">
        <f>AVERAGE(F4:F33)</f>
        <v>#DIV/0!</v>
      </c>
      <c r="G48" s="51"/>
      <c r="H48" s="50" t="e">
        <f>AVERAGE(H4:H33)</f>
        <v>#DIV/0!</v>
      </c>
      <c r="I48" s="50" t="e">
        <f>AVERAGE(I4:I33)</f>
        <v>#DIV/0!</v>
      </c>
      <c r="P48" s="35"/>
      <c r="Q48" s="35"/>
      <c r="R48" s="52" t="s">
        <v>12</v>
      </c>
      <c r="S48" s="53"/>
      <c r="T48" s="53"/>
      <c r="Y48" s="36"/>
      <c r="Z48" s="36"/>
      <c r="AA48" s="36"/>
      <c r="AB48" s="36"/>
    </row>
    <row r="49" spans="1:28" ht="12.75">
      <c r="A49" s="49" t="s">
        <v>36</v>
      </c>
      <c r="B49" s="50" t="e">
        <f>(LARGE(B4:B33,$C42)*$C43+LARGE(B4:B33,$C42+1)*(1-$C43)+LARGE(B4:B33,$C45)*$C46+LARGE(B4:B33,$C45+1)*(1-$C46))/2</f>
        <v>#NUM!</v>
      </c>
      <c r="C49" s="50" t="e">
        <f>(LARGE(C4:C33,$C42)*$C43+LARGE(C4:C33,$C42+1)*(1-$C43)+LARGE(C4:C33,$C45)*$C46+LARGE(C4:C33,$C45+1)*(1-$C46))/2</f>
        <v>#NUM!</v>
      </c>
      <c r="D49" s="51"/>
      <c r="E49" s="50" t="e">
        <f>(LARGE(E4:E33,$F42)*$F43+LARGE(E4:E33,$F42+1)*(1-$F43)+LARGE(E4:E33,$F45)*$F46+LARGE(E4:E33,$F45+1)*(1-$F46))/2</f>
        <v>#NUM!</v>
      </c>
      <c r="F49" s="50" t="e">
        <f>(LARGE(F4:F33,$F42)*$F43+LARGE(F4:F33,$F42+1)*(1-$F43)+LARGE(F4:F33,$F45)*$F46+LARGE(F4:F33,$F45+1)*(1-$F46))/2</f>
        <v>#NUM!</v>
      </c>
      <c r="G49" s="51"/>
      <c r="P49" s="35"/>
      <c r="Q49" s="35"/>
      <c r="R49" s="33" t="e">
        <f>SQRT(AVERAGE(R4:R33))</f>
        <v>#DIV/0!</v>
      </c>
      <c r="S49" s="53"/>
      <c r="T49" s="53"/>
      <c r="Y49" s="36"/>
      <c r="Z49" s="36"/>
      <c r="AA49" s="36"/>
      <c r="AB49" s="36"/>
    </row>
    <row r="50" spans="1:28" ht="12.75">
      <c r="A50" s="49" t="s">
        <v>38</v>
      </c>
      <c r="B50" s="50" t="e">
        <f>(LARGE(B4:B33,$B42)*$B43+LARGE(B4:B33,$B42+1)*(1-$B43)+LARGE(B4:B33,$B45)*$B46+LARGE(B4:B33,$B45+1)*(1-$B46))/2</f>
        <v>#NUM!</v>
      </c>
      <c r="C50" s="50" t="e">
        <f>(LARGE(C4:C33,$B42)*$B43+LARGE(C4:C33,$B42+1)*(1-$B43)+LARGE(C4:C33,$B45)*$B46+LARGE(C4:C33,$B45+1)*(1-$B46))/2</f>
        <v>#NUM!</v>
      </c>
      <c r="D50" s="51"/>
      <c r="E50" s="50" t="e">
        <f>(LARGE(E4:E33,$E42)*$E43+LARGE(E4:E33,$E42+1)*(1-$E43)+LARGE(E4:E33,$E45)*$E46+LARGE(E4:E33,$E45+1)*(1-$E46))/2</f>
        <v>#NUM!</v>
      </c>
      <c r="F50" s="50" t="e">
        <f>(LARGE(F4:F33,$E42)*$E43+LARGE(F4:F33,$E42+1)*(1-$E43)+LARGE(F4:F33,$E45)*$E46+LARGE(F4:F33,$E45+1)*(1-$E46))/2</f>
        <v>#NUM!</v>
      </c>
      <c r="G50" s="51"/>
      <c r="P50" s="35"/>
      <c r="Q50" s="35"/>
      <c r="S50" s="53"/>
      <c r="T50" s="53"/>
      <c r="Y50" s="36"/>
      <c r="Z50" s="36"/>
      <c r="AA50" s="36"/>
      <c r="AB50" s="36"/>
    </row>
    <row r="51" spans="1:28" ht="12.75">
      <c r="A51" s="48"/>
      <c r="B51" s="13" t="s">
        <v>7</v>
      </c>
      <c r="C51" s="13"/>
      <c r="D51" s="13"/>
      <c r="E51" s="13"/>
      <c r="F51" s="13"/>
      <c r="G51" s="13"/>
      <c r="H51" s="54" t="e">
        <f>SLOPE($C4:$C33,H4:H33)</f>
        <v>#DIV/0!</v>
      </c>
      <c r="I51" s="54" t="e">
        <f>SLOPE($C4:$C33,I4:I33)</f>
        <v>#DIV/0!</v>
      </c>
      <c r="J51" s="51"/>
      <c r="K51" s="51"/>
      <c r="L51" s="51"/>
      <c r="M51" s="51"/>
      <c r="N51" s="51"/>
      <c r="O51" s="51"/>
      <c r="S51" s="42"/>
      <c r="T51" s="42"/>
      <c r="Y51" s="55"/>
      <c r="Z51" s="36"/>
      <c r="AA51" s="36"/>
      <c r="AB51" s="36"/>
    </row>
    <row r="52" spans="1:28" ht="15" thickBot="1">
      <c r="A52" s="7" t="s">
        <v>8</v>
      </c>
      <c r="B52" s="14" t="s">
        <v>9</v>
      </c>
      <c r="C52" s="14"/>
      <c r="D52" s="14"/>
      <c r="E52" s="14"/>
      <c r="F52" s="14"/>
      <c r="G52" s="14"/>
      <c r="H52" s="56" t="e">
        <f>INTERCEPT($C4:$C33,H4:H33)</f>
        <v>#DIV/0!</v>
      </c>
      <c r="I52" s="56" t="e">
        <f>INTERCEPT($C4:$C33,I4:I33)</f>
        <v>#DIV/0!</v>
      </c>
      <c r="J52" s="51"/>
      <c r="K52" s="51"/>
      <c r="L52" s="51"/>
      <c r="M52" s="51"/>
      <c r="N52" s="51"/>
      <c r="O52" s="51"/>
      <c r="Y52" s="57"/>
      <c r="Z52" s="36"/>
      <c r="AA52" s="36"/>
      <c r="AB52" s="36"/>
    </row>
    <row r="53" spans="1:28" ht="19.5" customHeight="1" thickBot="1">
      <c r="A53" s="58"/>
      <c r="B53" s="12" t="s">
        <v>10</v>
      </c>
      <c r="C53" s="12"/>
      <c r="D53" s="12"/>
      <c r="E53" s="12"/>
      <c r="F53" s="12"/>
      <c r="G53" s="12"/>
      <c r="H53" s="77" t="e">
        <f>CORREL($C4:$C33,H4:H33)</f>
        <v>#DIV/0!</v>
      </c>
      <c r="I53" s="78" t="e">
        <f>CORREL($C4:$C33,I4:I33)</f>
        <v>#DIV/0!</v>
      </c>
      <c r="J53" s="59"/>
      <c r="K53" s="59"/>
      <c r="L53" s="59"/>
      <c r="M53" s="59"/>
      <c r="N53" s="59"/>
      <c r="O53" s="59"/>
      <c r="Y53" s="57"/>
      <c r="Z53" s="36"/>
      <c r="AA53" s="36"/>
      <c r="AB53" s="36"/>
    </row>
    <row r="54" spans="10:28" ht="12.75">
      <c r="J54" s="17"/>
      <c r="K54" s="17"/>
      <c r="L54" s="17"/>
      <c r="M54" s="17"/>
      <c r="N54" s="17"/>
      <c r="O54" s="17"/>
      <c r="Y54" s="57"/>
      <c r="Z54" s="36"/>
      <c r="AA54" s="36"/>
      <c r="AB54" s="36"/>
    </row>
    <row r="55" spans="1:28" ht="12.75">
      <c r="A55" s="48"/>
      <c r="B55" s="13" t="s">
        <v>7</v>
      </c>
      <c r="C55" s="13"/>
      <c r="D55" s="13"/>
      <c r="E55" s="13"/>
      <c r="F55" s="13"/>
      <c r="G55" s="13"/>
      <c r="H55" s="54" t="e">
        <f ca="1">INDEX(LINEST(OFFSET(L4,0,0,B40,1),OFFSET(M4,0,0,B40,2),TRUE,FALSE),2)</f>
        <v>#REF!</v>
      </c>
      <c r="I55" s="54" t="e">
        <f ca="1">INDEX(LINEST(OFFSET(L4,0,0,B40,1),OFFSET(M4,0,0,B40,2),TRUE,FALSE),1)</f>
        <v>#REF!</v>
      </c>
      <c r="J55" s="51"/>
      <c r="K55" s="51"/>
      <c r="L55" s="51"/>
      <c r="M55" s="51"/>
      <c r="N55" s="51"/>
      <c r="O55" s="51"/>
      <c r="Y55" s="57"/>
      <c r="Z55" s="36"/>
      <c r="AA55" s="36"/>
      <c r="AB55" s="36"/>
    </row>
    <row r="56" spans="1:28" ht="15" thickBot="1">
      <c r="A56" s="7" t="s">
        <v>11</v>
      </c>
      <c r="B56" s="14" t="s">
        <v>9</v>
      </c>
      <c r="C56" s="14"/>
      <c r="D56" s="14"/>
      <c r="E56" s="14"/>
      <c r="F56" s="14"/>
      <c r="G56" s="14"/>
      <c r="H56" s="56" t="e">
        <f ca="1">INDEX(LINEST(OFFSET(L4,0,0,B40,1),OFFSET(M4,0,0,B40,2),TRUE,FALSE),3)</f>
        <v>#REF!</v>
      </c>
      <c r="I56" s="56"/>
      <c r="J56" s="51"/>
      <c r="K56" s="51"/>
      <c r="L56" s="51"/>
      <c r="M56" s="51"/>
      <c r="N56" s="51"/>
      <c r="O56" s="51"/>
      <c r="Y56" s="57"/>
      <c r="Z56" s="36"/>
      <c r="AA56" s="36"/>
      <c r="AB56" s="36"/>
    </row>
    <row r="57" spans="1:28" ht="19.5" customHeight="1" thickBot="1">
      <c r="A57" s="60"/>
      <c r="B57" s="12" t="s">
        <v>10</v>
      </c>
      <c r="C57" s="12"/>
      <c r="D57" s="12"/>
      <c r="E57" s="12"/>
      <c r="F57" s="12"/>
      <c r="G57" s="12"/>
      <c r="H57" s="78" t="e">
        <f>CORREL(C4:C33,P4:P33)</f>
        <v>#REF!</v>
      </c>
      <c r="I57" s="60"/>
      <c r="J57" s="45"/>
      <c r="K57" s="45"/>
      <c r="L57" s="45"/>
      <c r="M57" s="45"/>
      <c r="N57" s="45"/>
      <c r="O57" s="45"/>
      <c r="P57" s="36"/>
      <c r="Q57" s="36"/>
      <c r="R57" s="36"/>
      <c r="S57" s="36"/>
      <c r="T57" s="36"/>
      <c r="Y57" s="36"/>
      <c r="Z57" s="36"/>
      <c r="AA57" s="36"/>
      <c r="AB57" s="36"/>
    </row>
    <row r="58" spans="1:28" ht="12.75">
      <c r="A58" s="36"/>
      <c r="B58" s="36"/>
      <c r="C58" s="36"/>
      <c r="D58" s="45"/>
      <c r="E58" s="45"/>
      <c r="F58" s="45"/>
      <c r="G58" s="45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Y58" s="36"/>
      <c r="Z58" s="36"/>
      <c r="AA58" s="36"/>
      <c r="AB58" s="36"/>
    </row>
    <row r="59" spans="1:28" ht="12.75">
      <c r="A59" s="55"/>
      <c r="B59" s="36"/>
      <c r="C59" s="36"/>
      <c r="D59" s="45"/>
      <c r="E59" s="45"/>
      <c r="F59" s="45"/>
      <c r="G59" s="45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Y59" s="61"/>
      <c r="Z59" s="36"/>
      <c r="AA59" s="36"/>
      <c r="AB59" s="36"/>
    </row>
    <row r="60" spans="1:28" ht="12.75">
      <c r="A60" s="57"/>
      <c r="B60" s="36"/>
      <c r="C60" s="36"/>
      <c r="D60" s="45"/>
      <c r="E60" s="45"/>
      <c r="F60" s="45"/>
      <c r="G60" s="45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Y60" s="57"/>
      <c r="Z60" s="36"/>
      <c r="AA60" s="36"/>
      <c r="AB60" s="36"/>
    </row>
    <row r="61" spans="1:28" ht="12.75">
      <c r="A61" s="57"/>
      <c r="B61" s="36"/>
      <c r="C61" s="36"/>
      <c r="D61" s="45"/>
      <c r="E61" s="45"/>
      <c r="F61" s="45"/>
      <c r="G61" s="45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Y61" s="57"/>
      <c r="Z61" s="36"/>
      <c r="AA61" s="36"/>
      <c r="AB61" s="36"/>
    </row>
    <row r="62" spans="1:28" ht="12.75">
      <c r="A62" s="57"/>
      <c r="B62" s="36"/>
      <c r="C62" s="36"/>
      <c r="D62" s="45"/>
      <c r="E62" s="45"/>
      <c r="F62" s="45"/>
      <c r="G62" s="45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Y62" s="57"/>
      <c r="Z62" s="36"/>
      <c r="AA62" s="36"/>
      <c r="AB62" s="36"/>
    </row>
    <row r="63" spans="1:28" ht="12.75">
      <c r="A63" s="57"/>
      <c r="B63" s="36"/>
      <c r="C63" s="36"/>
      <c r="D63" s="45"/>
      <c r="E63" s="45"/>
      <c r="F63" s="45"/>
      <c r="G63" s="45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Y63" s="36"/>
      <c r="Z63" s="36"/>
      <c r="AA63" s="36"/>
      <c r="AB63" s="36"/>
    </row>
    <row r="64" spans="1:28" ht="12.75">
      <c r="A64" s="57"/>
      <c r="B64" s="36"/>
      <c r="C64" s="36"/>
      <c r="D64" s="45"/>
      <c r="E64" s="45"/>
      <c r="F64" s="45"/>
      <c r="G64" s="45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Y64" s="61"/>
      <c r="Z64" s="61"/>
      <c r="AA64" s="61"/>
      <c r="AB64" s="61"/>
    </row>
    <row r="65" spans="1:28" ht="12.75">
      <c r="A65" s="36"/>
      <c r="B65" s="36"/>
      <c r="C65" s="36"/>
      <c r="D65" s="45"/>
      <c r="E65" s="45"/>
      <c r="F65" s="45"/>
      <c r="G65" s="45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Y65" s="57"/>
      <c r="Z65" s="57"/>
      <c r="AA65" s="57"/>
      <c r="AB65" s="57"/>
    </row>
    <row r="66" spans="1:28" ht="12.75">
      <c r="A66" s="36"/>
      <c r="B66" s="36"/>
      <c r="C66" s="36"/>
      <c r="D66" s="45"/>
      <c r="E66" s="45"/>
      <c r="F66" s="45"/>
      <c r="G66" s="45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Y66" s="57"/>
      <c r="Z66" s="57"/>
      <c r="AA66" s="57"/>
      <c r="AB66" s="57"/>
    </row>
    <row r="67" spans="1:28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36"/>
      <c r="Q67" s="36"/>
      <c r="R67" s="36"/>
      <c r="S67" s="36"/>
      <c r="T67" s="36"/>
      <c r="Y67" s="57"/>
      <c r="Z67" s="57"/>
      <c r="AA67" s="57"/>
      <c r="AB67" s="57"/>
    </row>
    <row r="68" spans="1:28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36"/>
      <c r="Q68" s="36"/>
      <c r="R68" s="36"/>
      <c r="S68" s="36"/>
      <c r="T68" s="36"/>
      <c r="Y68" s="57"/>
      <c r="Z68" s="57"/>
      <c r="AA68" s="57"/>
      <c r="AB68" s="57"/>
    </row>
    <row r="69" spans="1:28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36"/>
      <c r="Q69" s="36"/>
      <c r="R69" s="36"/>
      <c r="S69" s="36"/>
      <c r="T69" s="36"/>
      <c r="Y69" s="36"/>
      <c r="Z69" s="36"/>
      <c r="AA69" s="36"/>
      <c r="AB69" s="36"/>
    </row>
    <row r="70" spans="1:28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36"/>
      <c r="Q70" s="36"/>
      <c r="R70" s="36"/>
      <c r="S70" s="36"/>
      <c r="T70" s="36"/>
      <c r="Y70" s="36"/>
      <c r="Z70" s="36"/>
      <c r="AA70" s="36"/>
      <c r="AB70" s="36"/>
    </row>
    <row r="71" spans="1:28" ht="12.75">
      <c r="A71" s="36"/>
      <c r="B71" s="36"/>
      <c r="C71" s="36"/>
      <c r="D71" s="45"/>
      <c r="E71" s="45"/>
      <c r="F71" s="45"/>
      <c r="G71" s="45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Y71" s="36"/>
      <c r="Z71" s="36"/>
      <c r="AA71" s="36"/>
      <c r="AB71" s="36"/>
    </row>
    <row r="72" spans="1:20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</row>
    <row r="73" spans="1:20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</row>
    <row r="74" spans="1:20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</row>
    <row r="75" spans="1:20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</row>
    <row r="76" spans="1:20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</row>
    <row r="77" spans="1:20" ht="12.75">
      <c r="A77" s="36"/>
      <c r="B77" s="36"/>
      <c r="C77" s="36"/>
      <c r="D77" s="45"/>
      <c r="E77" s="45"/>
      <c r="F77" s="45"/>
      <c r="G77" s="4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2.75">
      <c r="A78" s="36"/>
      <c r="B78" s="36"/>
      <c r="C78" s="36"/>
      <c r="D78" s="45"/>
      <c r="E78" s="45"/>
      <c r="F78" s="45"/>
      <c r="G78" s="45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2.75">
      <c r="A79" s="36"/>
      <c r="B79" s="36"/>
      <c r="C79" s="36"/>
      <c r="D79" s="45"/>
      <c r="E79" s="45"/>
      <c r="F79" s="45"/>
      <c r="G79" s="45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2.75">
      <c r="A80" s="36"/>
      <c r="B80" s="36"/>
      <c r="C80" s="36"/>
      <c r="D80" s="45"/>
      <c r="E80" s="45"/>
      <c r="F80" s="45"/>
      <c r="G80" s="45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2.75">
      <c r="A81" s="36"/>
      <c r="B81" s="36"/>
      <c r="C81" s="36"/>
      <c r="D81" s="45"/>
      <c r="E81" s="45"/>
      <c r="F81" s="45"/>
      <c r="G81" s="45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2.75">
      <c r="A82" s="36"/>
      <c r="B82" s="36"/>
      <c r="C82" s="36"/>
      <c r="D82" s="45"/>
      <c r="E82" s="45"/>
      <c r="F82" s="45"/>
      <c r="G82" s="4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2.75">
      <c r="A83" s="36"/>
      <c r="B83" s="36"/>
      <c r="C83" s="36"/>
      <c r="D83" s="45"/>
      <c r="E83" s="45"/>
      <c r="F83" s="45"/>
      <c r="G83" s="4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2.75">
      <c r="A84" s="36"/>
      <c r="B84" s="36"/>
      <c r="C84" s="36"/>
      <c r="D84" s="45"/>
      <c r="E84" s="45"/>
      <c r="F84" s="45"/>
      <c r="G84" s="45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2.75">
      <c r="A85" s="36"/>
      <c r="B85" s="36"/>
      <c r="C85" s="36"/>
      <c r="D85" s="45"/>
      <c r="E85" s="45"/>
      <c r="F85" s="45"/>
      <c r="G85" s="4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2.75">
      <c r="A86" s="36"/>
      <c r="B86" s="36"/>
      <c r="C86" s="36"/>
      <c r="D86" s="45"/>
      <c r="E86" s="45"/>
      <c r="F86" s="45"/>
      <c r="G86" s="4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2.75">
      <c r="A87" s="36"/>
      <c r="B87" s="36"/>
      <c r="C87" s="36"/>
      <c r="D87" s="45"/>
      <c r="E87" s="45"/>
      <c r="F87" s="45"/>
      <c r="G87" s="45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2.75">
      <c r="A88" s="36"/>
      <c r="B88" s="36"/>
      <c r="C88" s="36"/>
      <c r="D88" s="45"/>
      <c r="E88" s="45"/>
      <c r="F88" s="45"/>
      <c r="G88" s="4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</sheetData>
  <sheetProtection password="CE28" sheet="1"/>
  <mergeCells count="7">
    <mergeCell ref="K1:N2"/>
    <mergeCell ref="H1:I1"/>
    <mergeCell ref="S1:U1"/>
    <mergeCell ref="R1:R2"/>
    <mergeCell ref="P1:Q2"/>
    <mergeCell ref="B2:D2"/>
    <mergeCell ref="E2:F2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97"/>
  <sheetViews>
    <sheetView zoomScale="96" zoomScaleNormal="96" zoomScalePageLayoutView="0" workbookViewId="0" topLeftCell="D1">
      <selection activeCell="K2" sqref="K2"/>
    </sheetView>
  </sheetViews>
  <sheetFormatPr defaultColWidth="9.00390625" defaultRowHeight="13.5"/>
  <cols>
    <col min="1" max="3" width="11.875" style="18" customWidth="1"/>
    <col min="4" max="4" width="8.50390625" style="19" customWidth="1"/>
    <col min="5" max="5" width="11.875" style="18" customWidth="1"/>
    <col min="6" max="6" width="19.50390625" style="18" customWidth="1"/>
    <col min="7" max="7" width="17.50390625" style="18" customWidth="1"/>
    <col min="8" max="11" width="17.75390625" style="18" customWidth="1"/>
    <col min="12" max="12" width="7.125" style="18" customWidth="1"/>
    <col min="13" max="13" width="25.50390625" style="18" bestFit="1" customWidth="1"/>
    <col min="14" max="24" width="6.625" style="18" customWidth="1"/>
    <col min="25" max="16384" width="9.00390625" style="18" customWidth="1"/>
  </cols>
  <sheetData>
    <row r="1" spans="3:24" ht="27.75" customHeight="1" thickBot="1">
      <c r="C1" s="62" t="s">
        <v>1</v>
      </c>
      <c r="D1" s="63" t="s">
        <v>51</v>
      </c>
      <c r="E1" s="64" t="s">
        <v>14</v>
      </c>
      <c r="F1" s="65" t="s">
        <v>34</v>
      </c>
      <c r="G1" s="66" t="s">
        <v>15</v>
      </c>
      <c r="I1" s="8" t="s">
        <v>31</v>
      </c>
      <c r="J1" s="8" t="s">
        <v>32</v>
      </c>
      <c r="K1" s="9" t="s">
        <v>33</v>
      </c>
      <c r="L1" s="5"/>
      <c r="M1" s="67" t="s">
        <v>16</v>
      </c>
      <c r="N1" s="68">
        <v>0</v>
      </c>
      <c r="O1" s="68">
        <v>0.1</v>
      </c>
      <c r="P1" s="68">
        <v>0.2</v>
      </c>
      <c r="Q1" s="68">
        <v>0.3</v>
      </c>
      <c r="R1" s="68">
        <v>0.4</v>
      </c>
      <c r="S1" s="68">
        <v>0.5</v>
      </c>
      <c r="T1" s="68">
        <v>0.6</v>
      </c>
      <c r="U1" s="68">
        <v>0.7</v>
      </c>
      <c r="V1" s="68">
        <v>0.8</v>
      </c>
      <c r="W1" s="68">
        <v>0.9</v>
      </c>
      <c r="X1" s="68">
        <v>1</v>
      </c>
    </row>
    <row r="2" spans="1:24" ht="15" thickBot="1">
      <c r="A2" s="18">
        <v>1981</v>
      </c>
      <c r="B2" s="75" t="s">
        <v>20</v>
      </c>
      <c r="C2" s="18" t="b">
        <f>IF(Calc_guidance!B4&lt;&gt;"",Calc_guidance!C4)</f>
        <v>0</v>
      </c>
      <c r="D2" s="69" t="b">
        <f aca="true" t="shared" si="0" ref="D2:D31">IF(C2&lt;&gt;FALSE,IF($C2&lt;=$C$93,"1","0"))</f>
        <v>0</v>
      </c>
      <c r="E2" s="70" t="b">
        <f>IF(C2&lt;&gt;FALSE,Calc_guidance!S4)</f>
        <v>0</v>
      </c>
      <c r="F2" s="70" t="b">
        <f aca="true" t="shared" si="1" ref="F2:F33">IF(C2&lt;&gt;FALSE,ROUND(E2,1))</f>
        <v>0</v>
      </c>
      <c r="G2" s="71" t="b">
        <f aca="true" t="shared" si="2" ref="G2:G33">IF(C2&lt;&gt;FALSE,IF(D2="1",(E2-1)^2,E2^2))</f>
        <v>0</v>
      </c>
      <c r="H2" s="68"/>
      <c r="I2" s="10" t="e">
        <f>AVERAGE(G2:G91)*(3/2)</f>
        <v>#DIV/0!</v>
      </c>
      <c r="J2" s="10">
        <f>((1-1/3)^2+(0-1/3)^2+(0-1/3)^2)/2</f>
        <v>0.33333333333333337</v>
      </c>
      <c r="K2" s="11" t="e">
        <f>(J2-I2)/J2</f>
        <v>#DIV/0!</v>
      </c>
      <c r="L2" s="6"/>
      <c r="M2" s="67" t="s">
        <v>24</v>
      </c>
      <c r="N2" s="18">
        <f>COUNTIF($F$2:$F$91,"0%")</f>
        <v>0</v>
      </c>
      <c r="O2" s="18">
        <f>COUNTIF($F$2:$F$91,"10%")</f>
        <v>0</v>
      </c>
      <c r="P2" s="18">
        <f>COUNTIF($F$2:$F$91,"20%")</f>
        <v>0</v>
      </c>
      <c r="Q2" s="18">
        <f>COUNTIF($F$2:$F$91,"30%")</f>
        <v>0</v>
      </c>
      <c r="R2" s="18">
        <f>COUNTIF($F$2:$F$91,"40%")</f>
        <v>0</v>
      </c>
      <c r="S2" s="18">
        <f>COUNTIF($F$2:$F$91,"50%")</f>
        <v>0</v>
      </c>
      <c r="T2" s="18">
        <f>COUNTIF($F$2:$F$91,"60%")</f>
        <v>0</v>
      </c>
      <c r="U2" s="18">
        <f>COUNTIF($F$2:$F$91,"70%")</f>
        <v>0</v>
      </c>
      <c r="V2" s="18">
        <f>COUNTIF($F$2:$F$91,"80%")</f>
        <v>0</v>
      </c>
      <c r="W2" s="18">
        <f>COUNTIF($F$2:$F$91,"90%")</f>
        <v>0</v>
      </c>
      <c r="X2" s="18">
        <f>COUNTIF($F$2:$F$91,"100%")</f>
        <v>0</v>
      </c>
    </row>
    <row r="3" spans="1:24" ht="12.75">
      <c r="A3" s="18">
        <v>1982</v>
      </c>
      <c r="B3" s="75" t="s">
        <v>19</v>
      </c>
      <c r="C3" s="18" t="b">
        <f>IF(Calc_guidance!B5&lt;&gt;"",Calc_guidance!C5)</f>
        <v>0</v>
      </c>
      <c r="D3" s="69" t="b">
        <f t="shared" si="0"/>
        <v>0</v>
      </c>
      <c r="E3" s="70" t="b">
        <f>IF(C3&lt;&gt;FALSE,Calc_guidance!S5)</f>
        <v>0</v>
      </c>
      <c r="F3" s="70" t="b">
        <f t="shared" si="1"/>
        <v>0</v>
      </c>
      <c r="G3" s="71" t="b">
        <f t="shared" si="2"/>
        <v>0</v>
      </c>
      <c r="H3" s="68"/>
      <c r="I3" s="68"/>
      <c r="J3" s="68"/>
      <c r="K3" s="68"/>
      <c r="L3" s="68"/>
      <c r="M3" s="67" t="s">
        <v>25</v>
      </c>
      <c r="N3" s="18">
        <f aca="true" t="shared" si="3" ref="N3:X3">SUMPRODUCT(($F$2:$F$91=N$1)*($D$2:$D$91="1"))</f>
        <v>0</v>
      </c>
      <c r="O3" s="18">
        <f t="shared" si="3"/>
        <v>0</v>
      </c>
      <c r="P3" s="18">
        <f t="shared" si="3"/>
        <v>0</v>
      </c>
      <c r="Q3" s="18">
        <f t="shared" si="3"/>
        <v>0</v>
      </c>
      <c r="R3" s="18">
        <f t="shared" si="3"/>
        <v>0</v>
      </c>
      <c r="S3" s="18">
        <f t="shared" si="3"/>
        <v>0</v>
      </c>
      <c r="T3" s="18">
        <f t="shared" si="3"/>
        <v>0</v>
      </c>
      <c r="U3" s="18">
        <f t="shared" si="3"/>
        <v>0</v>
      </c>
      <c r="V3" s="18">
        <f t="shared" si="3"/>
        <v>0</v>
      </c>
      <c r="W3" s="18">
        <f t="shared" si="3"/>
        <v>0</v>
      </c>
      <c r="X3" s="18">
        <f t="shared" si="3"/>
        <v>0</v>
      </c>
    </row>
    <row r="4" spans="1:24" ht="12.75">
      <c r="A4" s="18">
        <v>1983</v>
      </c>
      <c r="B4" s="75" t="s">
        <v>19</v>
      </c>
      <c r="C4" s="18" t="b">
        <f>IF(Calc_guidance!B6&lt;&gt;"",Calc_guidance!C6)</f>
        <v>0</v>
      </c>
      <c r="D4" s="69" t="b">
        <f t="shared" si="0"/>
        <v>0</v>
      </c>
      <c r="E4" s="70" t="b">
        <f>IF(C4&lt;&gt;FALSE,Calc_guidance!S6)</f>
        <v>0</v>
      </c>
      <c r="F4" s="70" t="b">
        <f t="shared" si="1"/>
        <v>0</v>
      </c>
      <c r="G4" s="71" t="b">
        <f t="shared" si="2"/>
        <v>0</v>
      </c>
      <c r="H4" s="68"/>
      <c r="I4" s="68"/>
      <c r="J4" s="68"/>
      <c r="K4" s="68"/>
      <c r="L4" s="68"/>
      <c r="M4" s="67" t="s">
        <v>17</v>
      </c>
      <c r="N4" s="68" t="e">
        <f>N3/N2</f>
        <v>#DIV/0!</v>
      </c>
      <c r="O4" s="68" t="e">
        <f aca="true" t="shared" si="4" ref="O4:X4">O3/O2</f>
        <v>#DIV/0!</v>
      </c>
      <c r="P4" s="68" t="e">
        <f t="shared" si="4"/>
        <v>#DIV/0!</v>
      </c>
      <c r="Q4" s="68" t="e">
        <f t="shared" si="4"/>
        <v>#DIV/0!</v>
      </c>
      <c r="R4" s="68" t="e">
        <f t="shared" si="4"/>
        <v>#DIV/0!</v>
      </c>
      <c r="S4" s="68" t="e">
        <f t="shared" si="4"/>
        <v>#DIV/0!</v>
      </c>
      <c r="T4" s="68" t="e">
        <f t="shared" si="4"/>
        <v>#DIV/0!</v>
      </c>
      <c r="U4" s="68" t="e">
        <f t="shared" si="4"/>
        <v>#DIV/0!</v>
      </c>
      <c r="V4" s="68" t="e">
        <f t="shared" si="4"/>
        <v>#DIV/0!</v>
      </c>
      <c r="W4" s="68" t="e">
        <f t="shared" si="4"/>
        <v>#DIV/0!</v>
      </c>
      <c r="X4" s="68" t="e">
        <f t="shared" si="4"/>
        <v>#DIV/0!</v>
      </c>
    </row>
    <row r="5" spans="1:24" ht="12.75">
      <c r="A5" s="18">
        <v>1984</v>
      </c>
      <c r="B5" s="75" t="s">
        <v>19</v>
      </c>
      <c r="C5" s="18" t="b">
        <f>IF(Calc_guidance!B7&lt;&gt;"",Calc_guidance!C7)</f>
        <v>0</v>
      </c>
      <c r="D5" s="69" t="b">
        <f t="shared" si="0"/>
        <v>0</v>
      </c>
      <c r="E5" s="70" t="b">
        <f>IF(C5&lt;&gt;FALSE,Calc_guidance!S7)</f>
        <v>0</v>
      </c>
      <c r="F5" s="70" t="b">
        <f t="shared" si="1"/>
        <v>0</v>
      </c>
      <c r="G5" s="71" t="b">
        <f t="shared" si="2"/>
        <v>0</v>
      </c>
      <c r="H5" s="68"/>
      <c r="I5" s="68"/>
      <c r="J5" s="68"/>
      <c r="K5" s="68"/>
      <c r="L5" s="68"/>
      <c r="M5" s="67" t="s">
        <v>23</v>
      </c>
      <c r="N5" s="68" t="e">
        <f>N2/COUNT($C$2:$C$91)</f>
        <v>#DIV/0!</v>
      </c>
      <c r="O5" s="68" t="e">
        <f aca="true" t="shared" si="5" ref="O5:X5">O2/COUNT($C$2:$C$91)</f>
        <v>#DIV/0!</v>
      </c>
      <c r="P5" s="68" t="e">
        <f t="shared" si="5"/>
        <v>#DIV/0!</v>
      </c>
      <c r="Q5" s="68" t="e">
        <f t="shared" si="5"/>
        <v>#DIV/0!</v>
      </c>
      <c r="R5" s="68" t="e">
        <f t="shared" si="5"/>
        <v>#DIV/0!</v>
      </c>
      <c r="S5" s="68" t="e">
        <f t="shared" si="5"/>
        <v>#DIV/0!</v>
      </c>
      <c r="T5" s="68" t="e">
        <f t="shared" si="5"/>
        <v>#DIV/0!</v>
      </c>
      <c r="U5" s="68" t="e">
        <f t="shared" si="5"/>
        <v>#DIV/0!</v>
      </c>
      <c r="V5" s="68" t="e">
        <f t="shared" si="5"/>
        <v>#DIV/0!</v>
      </c>
      <c r="W5" s="68" t="e">
        <f t="shared" si="5"/>
        <v>#DIV/0!</v>
      </c>
      <c r="X5" s="68" t="e">
        <f t="shared" si="5"/>
        <v>#DIV/0!</v>
      </c>
    </row>
    <row r="6" spans="1:12" ht="12.75">
      <c r="A6" s="18">
        <v>1985</v>
      </c>
      <c r="B6" s="75" t="s">
        <v>19</v>
      </c>
      <c r="C6" s="18" t="b">
        <f>IF(Calc_guidance!B8&lt;&gt;"",Calc_guidance!C8)</f>
        <v>0</v>
      </c>
      <c r="D6" s="69" t="b">
        <f t="shared" si="0"/>
        <v>0</v>
      </c>
      <c r="E6" s="70" t="b">
        <f>IF(C6&lt;&gt;FALSE,Calc_guidance!S8)</f>
        <v>0</v>
      </c>
      <c r="F6" s="70" t="b">
        <f t="shared" si="1"/>
        <v>0</v>
      </c>
      <c r="G6" s="71" t="b">
        <f t="shared" si="2"/>
        <v>0</v>
      </c>
      <c r="H6" s="68"/>
      <c r="I6" s="68"/>
      <c r="J6" s="68"/>
      <c r="K6" s="68"/>
      <c r="L6" s="68"/>
    </row>
    <row r="7" spans="1:13" ht="12.75">
      <c r="A7" s="18">
        <v>1986</v>
      </c>
      <c r="B7" s="75" t="s">
        <v>19</v>
      </c>
      <c r="C7" s="18" t="b">
        <f>IF(Calc_guidance!B9&lt;&gt;"",Calc_guidance!C9)</f>
        <v>0</v>
      </c>
      <c r="D7" s="69" t="b">
        <f t="shared" si="0"/>
        <v>0</v>
      </c>
      <c r="E7" s="70" t="b">
        <f>IF(C7&lt;&gt;FALSE,Calc_guidance!S9)</f>
        <v>0</v>
      </c>
      <c r="F7" s="70" t="b">
        <f t="shared" si="1"/>
        <v>0</v>
      </c>
      <c r="G7" s="71" t="b">
        <f t="shared" si="2"/>
        <v>0</v>
      </c>
      <c r="H7" s="68"/>
      <c r="I7" s="68"/>
      <c r="J7" s="68"/>
      <c r="K7" s="68"/>
      <c r="L7" s="68"/>
      <c r="M7" s="67"/>
    </row>
    <row r="8" spans="1:13" ht="12.75">
      <c r="A8" s="18">
        <v>1987</v>
      </c>
      <c r="B8" s="75" t="s">
        <v>19</v>
      </c>
      <c r="C8" s="18" t="b">
        <f>IF(Calc_guidance!B10&lt;&gt;"",Calc_guidance!C10)</f>
        <v>0</v>
      </c>
      <c r="D8" s="69" t="b">
        <f t="shared" si="0"/>
        <v>0</v>
      </c>
      <c r="E8" s="70" t="b">
        <f>IF(C8&lt;&gt;FALSE,Calc_guidance!S10)</f>
        <v>0</v>
      </c>
      <c r="F8" s="70" t="b">
        <f t="shared" si="1"/>
        <v>0</v>
      </c>
      <c r="G8" s="71" t="b">
        <f t="shared" si="2"/>
        <v>0</v>
      </c>
      <c r="H8" s="68"/>
      <c r="I8" s="68"/>
      <c r="J8" s="68"/>
      <c r="K8" s="68"/>
      <c r="L8" s="68"/>
      <c r="M8" s="67"/>
    </row>
    <row r="9" spans="1:13" ht="12.75">
      <c r="A9" s="18">
        <v>1988</v>
      </c>
      <c r="B9" s="75" t="s">
        <v>19</v>
      </c>
      <c r="C9" s="18" t="b">
        <f>IF(Calc_guidance!B11&lt;&gt;"",Calc_guidance!C11)</f>
        <v>0</v>
      </c>
      <c r="D9" s="69" t="b">
        <f t="shared" si="0"/>
        <v>0</v>
      </c>
      <c r="E9" s="70" t="b">
        <f>IF(C9&lt;&gt;FALSE,Calc_guidance!S11)</f>
        <v>0</v>
      </c>
      <c r="F9" s="70" t="b">
        <f t="shared" si="1"/>
        <v>0</v>
      </c>
      <c r="G9" s="71" t="b">
        <f t="shared" si="2"/>
        <v>0</v>
      </c>
      <c r="H9" s="68"/>
      <c r="I9" s="68"/>
      <c r="J9" s="68"/>
      <c r="K9" s="68"/>
      <c r="L9" s="68"/>
      <c r="M9" s="67"/>
    </row>
    <row r="10" spans="1:13" ht="12.75">
      <c r="A10" s="18">
        <v>1989</v>
      </c>
      <c r="B10" s="75" t="s">
        <v>19</v>
      </c>
      <c r="C10" s="18" t="b">
        <f>IF(Calc_guidance!B12&lt;&gt;"",Calc_guidance!C12)</f>
        <v>0</v>
      </c>
      <c r="D10" s="69" t="b">
        <f t="shared" si="0"/>
        <v>0</v>
      </c>
      <c r="E10" s="70" t="b">
        <f>IF(C10&lt;&gt;FALSE,Calc_guidance!S12)</f>
        <v>0</v>
      </c>
      <c r="F10" s="70" t="b">
        <f t="shared" si="1"/>
        <v>0</v>
      </c>
      <c r="G10" s="71" t="b">
        <f t="shared" si="2"/>
        <v>0</v>
      </c>
      <c r="H10" s="68"/>
      <c r="I10" s="68"/>
      <c r="J10" s="68"/>
      <c r="K10" s="68"/>
      <c r="L10" s="68"/>
      <c r="M10" s="67"/>
    </row>
    <row r="11" spans="1:13" ht="12.75">
      <c r="A11" s="18">
        <v>1990</v>
      </c>
      <c r="B11" s="75" t="s">
        <v>19</v>
      </c>
      <c r="C11" s="18" t="b">
        <f>IF(Calc_guidance!B13&lt;&gt;"",Calc_guidance!C13)</f>
        <v>0</v>
      </c>
      <c r="D11" s="69" t="b">
        <f t="shared" si="0"/>
        <v>0</v>
      </c>
      <c r="E11" s="70" t="b">
        <f>IF(C11&lt;&gt;FALSE,Calc_guidance!S13)</f>
        <v>0</v>
      </c>
      <c r="F11" s="70" t="b">
        <f t="shared" si="1"/>
        <v>0</v>
      </c>
      <c r="G11" s="71" t="b">
        <f t="shared" si="2"/>
        <v>0</v>
      </c>
      <c r="H11" s="68"/>
      <c r="I11" s="68"/>
      <c r="J11" s="68"/>
      <c r="K11" s="68"/>
      <c r="L11" s="68"/>
      <c r="M11" s="67"/>
    </row>
    <row r="12" spans="1:13" ht="12.75">
      <c r="A12" s="18">
        <v>1991</v>
      </c>
      <c r="B12" s="75" t="s">
        <v>19</v>
      </c>
      <c r="C12" s="18" t="b">
        <f>IF(Calc_guidance!B14&lt;&gt;"",Calc_guidance!C14)</f>
        <v>0</v>
      </c>
      <c r="D12" s="69" t="b">
        <f t="shared" si="0"/>
        <v>0</v>
      </c>
      <c r="E12" s="70" t="b">
        <f>IF(C12&lt;&gt;FALSE,Calc_guidance!S14)</f>
        <v>0</v>
      </c>
      <c r="F12" s="70" t="b">
        <f t="shared" si="1"/>
        <v>0</v>
      </c>
      <c r="G12" s="71" t="b">
        <f t="shared" si="2"/>
        <v>0</v>
      </c>
      <c r="H12" s="68"/>
      <c r="I12" s="68"/>
      <c r="J12" s="68"/>
      <c r="K12" s="68"/>
      <c r="L12" s="68"/>
      <c r="M12" s="67"/>
    </row>
    <row r="13" spans="1:13" ht="12.75">
      <c r="A13" s="18">
        <v>1992</v>
      </c>
      <c r="B13" s="75" t="s">
        <v>19</v>
      </c>
      <c r="C13" s="18" t="b">
        <f>IF(Calc_guidance!B15&lt;&gt;"",Calc_guidance!C15)</f>
        <v>0</v>
      </c>
      <c r="D13" s="69" t="b">
        <f t="shared" si="0"/>
        <v>0</v>
      </c>
      <c r="E13" s="70" t="b">
        <f>IF(C13&lt;&gt;FALSE,Calc_guidance!S15)</f>
        <v>0</v>
      </c>
      <c r="F13" s="70" t="b">
        <f t="shared" si="1"/>
        <v>0</v>
      </c>
      <c r="G13" s="71" t="b">
        <f t="shared" si="2"/>
        <v>0</v>
      </c>
      <c r="H13" s="68"/>
      <c r="I13" s="68"/>
      <c r="J13" s="68"/>
      <c r="K13" s="68"/>
      <c r="L13" s="68"/>
      <c r="M13" s="67"/>
    </row>
    <row r="14" spans="1:13" ht="12.75">
      <c r="A14" s="18">
        <v>1993</v>
      </c>
      <c r="B14" s="75" t="s">
        <v>19</v>
      </c>
      <c r="C14" s="18" t="b">
        <f>IF(Calc_guidance!B16&lt;&gt;"",Calc_guidance!C16)</f>
        <v>0</v>
      </c>
      <c r="D14" s="69" t="b">
        <f t="shared" si="0"/>
        <v>0</v>
      </c>
      <c r="E14" s="70" t="b">
        <f>IF(C14&lt;&gt;FALSE,Calc_guidance!S16)</f>
        <v>0</v>
      </c>
      <c r="F14" s="70" t="b">
        <f t="shared" si="1"/>
        <v>0</v>
      </c>
      <c r="G14" s="71" t="b">
        <f t="shared" si="2"/>
        <v>0</v>
      </c>
      <c r="H14" s="68"/>
      <c r="I14" s="68"/>
      <c r="J14" s="68"/>
      <c r="K14" s="68"/>
      <c r="L14" s="68"/>
      <c r="M14" s="67"/>
    </row>
    <row r="15" spans="1:13" ht="12.75">
      <c r="A15" s="18">
        <v>1994</v>
      </c>
      <c r="B15" s="75" t="s">
        <v>19</v>
      </c>
      <c r="C15" s="18" t="b">
        <f>IF(Calc_guidance!B17&lt;&gt;"",Calc_guidance!C17)</f>
        <v>0</v>
      </c>
      <c r="D15" s="69" t="b">
        <f t="shared" si="0"/>
        <v>0</v>
      </c>
      <c r="E15" s="70" t="b">
        <f>IF(C15&lt;&gt;FALSE,Calc_guidance!S17)</f>
        <v>0</v>
      </c>
      <c r="F15" s="70" t="b">
        <f t="shared" si="1"/>
        <v>0</v>
      </c>
      <c r="G15" s="71" t="b">
        <f t="shared" si="2"/>
        <v>0</v>
      </c>
      <c r="H15" s="68"/>
      <c r="I15" s="68"/>
      <c r="J15" s="68"/>
      <c r="K15" s="68"/>
      <c r="L15" s="68"/>
      <c r="M15" s="67"/>
    </row>
    <row r="16" spans="1:13" ht="12.75">
      <c r="A16" s="18">
        <v>1995</v>
      </c>
      <c r="B16" s="75" t="s">
        <v>19</v>
      </c>
      <c r="C16" s="18" t="b">
        <f>IF(Calc_guidance!B18&lt;&gt;"",Calc_guidance!C18)</f>
        <v>0</v>
      </c>
      <c r="D16" s="69" t="b">
        <f t="shared" si="0"/>
        <v>0</v>
      </c>
      <c r="E16" s="70" t="b">
        <f>IF(C16&lt;&gt;FALSE,Calc_guidance!S18)</f>
        <v>0</v>
      </c>
      <c r="F16" s="70" t="b">
        <f t="shared" si="1"/>
        <v>0</v>
      </c>
      <c r="G16" s="71" t="b">
        <f t="shared" si="2"/>
        <v>0</v>
      </c>
      <c r="H16" s="68"/>
      <c r="I16" s="68"/>
      <c r="J16" s="68"/>
      <c r="K16" s="68"/>
      <c r="L16" s="68"/>
      <c r="M16" s="67"/>
    </row>
    <row r="17" spans="1:13" ht="12.75">
      <c r="A17" s="18">
        <v>1996</v>
      </c>
      <c r="B17" s="75" t="s">
        <v>19</v>
      </c>
      <c r="C17" s="18" t="b">
        <f>IF(Calc_guidance!B19&lt;&gt;"",Calc_guidance!C19)</f>
        <v>0</v>
      </c>
      <c r="D17" s="69" t="b">
        <f t="shared" si="0"/>
        <v>0</v>
      </c>
      <c r="E17" s="70" t="b">
        <f>IF(C17&lt;&gt;FALSE,Calc_guidance!S19)</f>
        <v>0</v>
      </c>
      <c r="F17" s="70" t="b">
        <f t="shared" si="1"/>
        <v>0</v>
      </c>
      <c r="G17" s="71" t="b">
        <f t="shared" si="2"/>
        <v>0</v>
      </c>
      <c r="H17" s="68"/>
      <c r="I17" s="68"/>
      <c r="J17" s="68"/>
      <c r="K17" s="68"/>
      <c r="L17" s="68"/>
      <c r="M17" s="67"/>
    </row>
    <row r="18" spans="1:13" ht="12.75">
      <c r="A18" s="18">
        <v>1997</v>
      </c>
      <c r="B18" s="75" t="s">
        <v>19</v>
      </c>
      <c r="C18" s="18" t="b">
        <f>IF(Calc_guidance!B20&lt;&gt;"",Calc_guidance!C20)</f>
        <v>0</v>
      </c>
      <c r="D18" s="69" t="b">
        <f t="shared" si="0"/>
        <v>0</v>
      </c>
      <c r="E18" s="70" t="b">
        <f>IF(C18&lt;&gt;FALSE,Calc_guidance!S20)</f>
        <v>0</v>
      </c>
      <c r="F18" s="70" t="b">
        <f t="shared" si="1"/>
        <v>0</v>
      </c>
      <c r="G18" s="71" t="b">
        <f t="shared" si="2"/>
        <v>0</v>
      </c>
      <c r="H18" s="68"/>
      <c r="I18" s="68"/>
      <c r="J18" s="68"/>
      <c r="K18" s="68"/>
      <c r="L18" s="68"/>
      <c r="M18" s="67"/>
    </row>
    <row r="19" spans="1:13" ht="12.75">
      <c r="A19" s="18">
        <v>1998</v>
      </c>
      <c r="B19" s="75" t="s">
        <v>19</v>
      </c>
      <c r="C19" s="18" t="b">
        <f>IF(Calc_guidance!B21&lt;&gt;"",Calc_guidance!C21)</f>
        <v>0</v>
      </c>
      <c r="D19" s="69" t="b">
        <f t="shared" si="0"/>
        <v>0</v>
      </c>
      <c r="E19" s="70" t="b">
        <f>IF(C19&lt;&gt;FALSE,Calc_guidance!S21)</f>
        <v>0</v>
      </c>
      <c r="F19" s="70" t="b">
        <f t="shared" si="1"/>
        <v>0</v>
      </c>
      <c r="G19" s="71" t="b">
        <f t="shared" si="2"/>
        <v>0</v>
      </c>
      <c r="H19" s="68"/>
      <c r="I19" s="68"/>
      <c r="J19" s="68"/>
      <c r="K19" s="68"/>
      <c r="L19" s="68"/>
      <c r="M19" s="67"/>
    </row>
    <row r="20" spans="1:13" ht="12.75">
      <c r="A20" s="18">
        <v>1999</v>
      </c>
      <c r="B20" s="75" t="s">
        <v>19</v>
      </c>
      <c r="C20" s="18" t="b">
        <f>IF(Calc_guidance!B22&lt;&gt;"",Calc_guidance!C22)</f>
        <v>0</v>
      </c>
      <c r="D20" s="69" t="b">
        <f t="shared" si="0"/>
        <v>0</v>
      </c>
      <c r="E20" s="70" t="b">
        <f>IF(C20&lt;&gt;FALSE,Calc_guidance!S22)</f>
        <v>0</v>
      </c>
      <c r="F20" s="70" t="b">
        <f t="shared" si="1"/>
        <v>0</v>
      </c>
      <c r="G20" s="71" t="b">
        <f t="shared" si="2"/>
        <v>0</v>
      </c>
      <c r="H20" s="68"/>
      <c r="I20" s="68"/>
      <c r="J20" s="68"/>
      <c r="K20" s="68"/>
      <c r="L20" s="68"/>
      <c r="M20" s="67"/>
    </row>
    <row r="21" spans="1:13" ht="12.75">
      <c r="A21" s="18">
        <v>2000</v>
      </c>
      <c r="B21" s="75" t="s">
        <v>19</v>
      </c>
      <c r="C21" s="18" t="b">
        <f>IF(Calc_guidance!B23&lt;&gt;"",Calc_guidance!C23)</f>
        <v>0</v>
      </c>
      <c r="D21" s="69" t="b">
        <f t="shared" si="0"/>
        <v>0</v>
      </c>
      <c r="E21" s="70" t="b">
        <f>IF(C21&lt;&gt;FALSE,Calc_guidance!S23)</f>
        <v>0</v>
      </c>
      <c r="F21" s="70" t="b">
        <f t="shared" si="1"/>
        <v>0</v>
      </c>
      <c r="G21" s="71" t="b">
        <f t="shared" si="2"/>
        <v>0</v>
      </c>
      <c r="H21" s="68"/>
      <c r="I21" s="68"/>
      <c r="J21" s="68"/>
      <c r="K21" s="68"/>
      <c r="L21" s="68"/>
      <c r="M21" s="67"/>
    </row>
    <row r="22" spans="1:13" ht="12.75">
      <c r="A22" s="18">
        <v>2001</v>
      </c>
      <c r="B22" s="75" t="s">
        <v>19</v>
      </c>
      <c r="C22" s="18" t="b">
        <f>IF(Calc_guidance!B24&lt;&gt;"",Calc_guidance!C24)</f>
        <v>0</v>
      </c>
      <c r="D22" s="69" t="b">
        <f t="shared" si="0"/>
        <v>0</v>
      </c>
      <c r="E22" s="70" t="b">
        <f>IF(C22&lt;&gt;FALSE,Calc_guidance!S24)</f>
        <v>0</v>
      </c>
      <c r="F22" s="70" t="b">
        <f t="shared" si="1"/>
        <v>0</v>
      </c>
      <c r="G22" s="71" t="b">
        <f t="shared" si="2"/>
        <v>0</v>
      </c>
      <c r="H22" s="68"/>
      <c r="I22" s="68"/>
      <c r="J22" s="68"/>
      <c r="K22" s="68"/>
      <c r="L22" s="68"/>
      <c r="M22" s="67"/>
    </row>
    <row r="23" spans="1:13" ht="12.75">
      <c r="A23" s="18">
        <v>2002</v>
      </c>
      <c r="B23" s="75" t="s">
        <v>19</v>
      </c>
      <c r="C23" s="18" t="b">
        <f>IF(Calc_guidance!B25&lt;&gt;"",Calc_guidance!C25)</f>
        <v>0</v>
      </c>
      <c r="D23" s="69" t="b">
        <f t="shared" si="0"/>
        <v>0</v>
      </c>
      <c r="E23" s="70" t="b">
        <f>IF(C23&lt;&gt;FALSE,Calc_guidance!S25)</f>
        <v>0</v>
      </c>
      <c r="F23" s="70" t="b">
        <f t="shared" si="1"/>
        <v>0</v>
      </c>
      <c r="G23" s="71" t="b">
        <f t="shared" si="2"/>
        <v>0</v>
      </c>
      <c r="H23" s="68"/>
      <c r="I23" s="68"/>
      <c r="J23" s="68"/>
      <c r="K23" s="68"/>
      <c r="L23" s="68"/>
      <c r="M23" s="67"/>
    </row>
    <row r="24" spans="1:13" ht="12.75">
      <c r="A24" s="18">
        <v>2003</v>
      </c>
      <c r="B24" s="75" t="s">
        <v>19</v>
      </c>
      <c r="C24" s="18" t="b">
        <f>IF(Calc_guidance!B26&lt;&gt;"",Calc_guidance!C26)</f>
        <v>0</v>
      </c>
      <c r="D24" s="69" t="b">
        <f t="shared" si="0"/>
        <v>0</v>
      </c>
      <c r="E24" s="70" t="b">
        <f>IF(C24&lt;&gt;FALSE,Calc_guidance!S26)</f>
        <v>0</v>
      </c>
      <c r="F24" s="70" t="b">
        <f t="shared" si="1"/>
        <v>0</v>
      </c>
      <c r="G24" s="71" t="b">
        <f t="shared" si="2"/>
        <v>0</v>
      </c>
      <c r="H24" s="68"/>
      <c r="I24" s="68"/>
      <c r="J24" s="68"/>
      <c r="K24" s="68"/>
      <c r="L24" s="68"/>
      <c r="M24" s="67"/>
    </row>
    <row r="25" spans="1:13" ht="12.75">
      <c r="A25" s="18">
        <v>2004</v>
      </c>
      <c r="B25" s="75" t="s">
        <v>19</v>
      </c>
      <c r="C25" s="18" t="b">
        <f>IF(Calc_guidance!B27&lt;&gt;"",Calc_guidance!C27)</f>
        <v>0</v>
      </c>
      <c r="D25" s="69" t="b">
        <f t="shared" si="0"/>
        <v>0</v>
      </c>
      <c r="E25" s="70" t="b">
        <f>IF(C25&lt;&gt;FALSE,Calc_guidance!S27)</f>
        <v>0</v>
      </c>
      <c r="F25" s="70" t="b">
        <f t="shared" si="1"/>
        <v>0</v>
      </c>
      <c r="G25" s="71" t="b">
        <f t="shared" si="2"/>
        <v>0</v>
      </c>
      <c r="H25" s="68"/>
      <c r="I25" s="68"/>
      <c r="J25" s="68"/>
      <c r="K25" s="68"/>
      <c r="L25" s="68"/>
      <c r="M25" s="67"/>
    </row>
    <row r="26" spans="1:13" ht="12.75">
      <c r="A26" s="18">
        <v>2005</v>
      </c>
      <c r="B26" s="75" t="s">
        <v>19</v>
      </c>
      <c r="C26" s="18" t="b">
        <f>IF(Calc_guidance!B28&lt;&gt;"",Calc_guidance!C28)</f>
        <v>0</v>
      </c>
      <c r="D26" s="69" t="b">
        <f t="shared" si="0"/>
        <v>0</v>
      </c>
      <c r="E26" s="70" t="b">
        <f>IF(C26&lt;&gt;FALSE,Calc_guidance!S28)</f>
        <v>0</v>
      </c>
      <c r="F26" s="70" t="b">
        <f t="shared" si="1"/>
        <v>0</v>
      </c>
      <c r="G26" s="71" t="b">
        <f t="shared" si="2"/>
        <v>0</v>
      </c>
      <c r="H26" s="68"/>
      <c r="I26" s="68"/>
      <c r="J26" s="68"/>
      <c r="K26" s="68"/>
      <c r="L26" s="68"/>
      <c r="M26" s="67"/>
    </row>
    <row r="27" spans="1:13" ht="12.75">
      <c r="A27" s="18">
        <v>2006</v>
      </c>
      <c r="B27" s="75" t="s">
        <v>19</v>
      </c>
      <c r="C27" s="18" t="b">
        <f>IF(Calc_guidance!B29&lt;&gt;"",Calc_guidance!C29)</f>
        <v>0</v>
      </c>
      <c r="D27" s="69" t="b">
        <f t="shared" si="0"/>
        <v>0</v>
      </c>
      <c r="E27" s="70" t="b">
        <f>IF(C27&lt;&gt;FALSE,Calc_guidance!S29)</f>
        <v>0</v>
      </c>
      <c r="F27" s="70" t="b">
        <f t="shared" si="1"/>
        <v>0</v>
      </c>
      <c r="G27" s="71" t="b">
        <f t="shared" si="2"/>
        <v>0</v>
      </c>
      <c r="H27" s="68"/>
      <c r="I27" s="68"/>
      <c r="J27" s="68"/>
      <c r="K27" s="68"/>
      <c r="L27" s="68"/>
      <c r="M27" s="67"/>
    </row>
    <row r="28" spans="1:13" ht="12.75">
      <c r="A28" s="18">
        <v>2007</v>
      </c>
      <c r="B28" s="75" t="s">
        <v>19</v>
      </c>
      <c r="C28" s="18" t="b">
        <f>IF(Calc_guidance!B30&lt;&gt;"",Calc_guidance!C30)</f>
        <v>0</v>
      </c>
      <c r="D28" s="69" t="b">
        <f t="shared" si="0"/>
        <v>0</v>
      </c>
      <c r="E28" s="70" t="b">
        <f>IF(C28&lt;&gt;FALSE,Calc_guidance!S30)</f>
        <v>0</v>
      </c>
      <c r="F28" s="70" t="b">
        <f t="shared" si="1"/>
        <v>0</v>
      </c>
      <c r="G28" s="71" t="b">
        <f t="shared" si="2"/>
        <v>0</v>
      </c>
      <c r="H28" s="68"/>
      <c r="I28" s="68"/>
      <c r="J28" s="68"/>
      <c r="K28" s="68"/>
      <c r="L28" s="68"/>
      <c r="M28" s="67"/>
    </row>
    <row r="29" spans="1:13" ht="12.75">
      <c r="A29" s="18">
        <v>2008</v>
      </c>
      <c r="B29" s="75" t="s">
        <v>19</v>
      </c>
      <c r="C29" s="18" t="b">
        <f>IF(Calc_guidance!B31&lt;&gt;"",Calc_guidance!C31)</f>
        <v>0</v>
      </c>
      <c r="D29" s="69" t="b">
        <f t="shared" si="0"/>
        <v>0</v>
      </c>
      <c r="E29" s="70" t="b">
        <f>IF(C29&lt;&gt;FALSE,Calc_guidance!S31)</f>
        <v>0</v>
      </c>
      <c r="F29" s="70" t="b">
        <f t="shared" si="1"/>
        <v>0</v>
      </c>
      <c r="G29" s="71" t="b">
        <f t="shared" si="2"/>
        <v>0</v>
      </c>
      <c r="H29" s="68"/>
      <c r="I29" s="68"/>
      <c r="J29" s="68"/>
      <c r="K29" s="68"/>
      <c r="L29" s="68"/>
      <c r="M29" s="67"/>
    </row>
    <row r="30" spans="1:13" ht="12.75">
      <c r="A30" s="18">
        <v>2009</v>
      </c>
      <c r="B30" s="75" t="s">
        <v>19</v>
      </c>
      <c r="C30" s="18" t="b">
        <f>IF(Calc_guidance!B32&lt;&gt;"",Calc_guidance!C32)</f>
        <v>0</v>
      </c>
      <c r="D30" s="69" t="b">
        <f t="shared" si="0"/>
        <v>0</v>
      </c>
      <c r="E30" s="70" t="b">
        <f>IF(C30&lt;&gt;FALSE,Calc_guidance!S32)</f>
        <v>0</v>
      </c>
      <c r="F30" s="70" t="b">
        <f t="shared" si="1"/>
        <v>0</v>
      </c>
      <c r="G30" s="71" t="b">
        <f t="shared" si="2"/>
        <v>0</v>
      </c>
      <c r="H30" s="68"/>
      <c r="I30" s="68"/>
      <c r="J30" s="68"/>
      <c r="K30" s="68"/>
      <c r="L30" s="68"/>
      <c r="M30" s="67"/>
    </row>
    <row r="31" spans="1:15" ht="12.75">
      <c r="A31" s="18">
        <v>2010</v>
      </c>
      <c r="B31" s="75" t="s">
        <v>19</v>
      </c>
      <c r="C31" s="18" t="b">
        <f>IF(Calc_guidance!B33&lt;&gt;"",Calc_guidance!C33)</f>
        <v>0</v>
      </c>
      <c r="D31" s="69" t="b">
        <f t="shared" si="0"/>
        <v>0</v>
      </c>
      <c r="E31" s="70" t="b">
        <f>IF(C31&lt;&gt;FALSE,Calc_guidance!S33)</f>
        <v>0</v>
      </c>
      <c r="F31" s="70" t="b">
        <f t="shared" si="1"/>
        <v>0</v>
      </c>
      <c r="G31" s="71" t="b">
        <f t="shared" si="2"/>
        <v>0</v>
      </c>
      <c r="H31" s="68"/>
      <c r="I31" s="68"/>
      <c r="J31" s="68"/>
      <c r="K31" s="68"/>
      <c r="L31" s="68"/>
      <c r="M31" s="67"/>
      <c r="O31" s="19"/>
    </row>
    <row r="32" spans="1:13" ht="12.75">
      <c r="A32" s="18">
        <v>1981</v>
      </c>
      <c r="B32" s="18" t="s">
        <v>39</v>
      </c>
      <c r="C32" s="18" t="b">
        <f>IF(Calc_guidance!B4&lt;&gt;"",Calc_guidance!C4)</f>
        <v>0</v>
      </c>
      <c r="D32" s="69" t="b">
        <f aca="true" t="shared" si="6" ref="D32:D61">IF(C32&lt;&gt;FALSE,IF(C32&lt;=$C$93,"0",IF(C32&gt;$C$94,"0","1")))</f>
        <v>0</v>
      </c>
      <c r="E32" s="70" t="b">
        <f>IF(C32&lt;&gt;FALSE,Calc_guidance!T4)</f>
        <v>0</v>
      </c>
      <c r="F32" s="70" t="b">
        <f t="shared" si="1"/>
        <v>0</v>
      </c>
      <c r="G32" s="71" t="b">
        <f t="shared" si="2"/>
        <v>0</v>
      </c>
      <c r="H32" s="68"/>
      <c r="I32" s="68"/>
      <c r="J32" s="68"/>
      <c r="K32" s="68"/>
      <c r="L32" s="68"/>
      <c r="M32" s="67"/>
    </row>
    <row r="33" spans="1:13" ht="12.75">
      <c r="A33" s="18">
        <v>1982</v>
      </c>
      <c r="B33" s="18" t="s">
        <v>39</v>
      </c>
      <c r="C33" s="18" t="b">
        <f>IF(Calc_guidance!B5&lt;&gt;"",Calc_guidance!C5)</f>
        <v>0</v>
      </c>
      <c r="D33" s="69" t="b">
        <f t="shared" si="6"/>
        <v>0</v>
      </c>
      <c r="E33" s="70" t="b">
        <f>IF(C33&lt;&gt;FALSE,Calc_guidance!T5)</f>
        <v>0</v>
      </c>
      <c r="F33" s="70" t="b">
        <f t="shared" si="1"/>
        <v>0</v>
      </c>
      <c r="G33" s="71" t="b">
        <f t="shared" si="2"/>
        <v>0</v>
      </c>
      <c r="H33" s="68"/>
      <c r="I33" s="68"/>
      <c r="J33" s="68"/>
      <c r="K33" s="68"/>
      <c r="L33" s="68"/>
      <c r="M33" s="67"/>
    </row>
    <row r="34" spans="1:13" ht="12.75">
      <c r="A34" s="18">
        <v>1983</v>
      </c>
      <c r="B34" s="18" t="s">
        <v>39</v>
      </c>
      <c r="C34" s="18" t="b">
        <f>IF(Calc_guidance!B6&lt;&gt;"",Calc_guidance!C6)</f>
        <v>0</v>
      </c>
      <c r="D34" s="69" t="b">
        <f t="shared" si="6"/>
        <v>0</v>
      </c>
      <c r="E34" s="70" t="b">
        <f>IF(C34&lt;&gt;FALSE,Calc_guidance!T6)</f>
        <v>0</v>
      </c>
      <c r="F34" s="70" t="b">
        <f aca="true" t="shared" si="7" ref="F34:F65">IF(C34&lt;&gt;FALSE,ROUND(E34,1))</f>
        <v>0</v>
      </c>
      <c r="G34" s="71" t="b">
        <f aca="true" t="shared" si="8" ref="G34:G65">IF(C34&lt;&gt;FALSE,IF(D34="1",(E34-1)^2,E34^2))</f>
        <v>0</v>
      </c>
      <c r="H34" s="68"/>
      <c r="I34" s="68"/>
      <c r="J34" s="68"/>
      <c r="K34" s="68"/>
      <c r="L34" s="68"/>
      <c r="M34" s="67"/>
    </row>
    <row r="35" spans="1:13" ht="12.75">
      <c r="A35" s="18">
        <v>1984</v>
      </c>
      <c r="B35" s="18" t="s">
        <v>39</v>
      </c>
      <c r="C35" s="18" t="b">
        <f>IF(Calc_guidance!B7&lt;&gt;"",Calc_guidance!C7)</f>
        <v>0</v>
      </c>
      <c r="D35" s="69" t="b">
        <f t="shared" si="6"/>
        <v>0</v>
      </c>
      <c r="E35" s="70" t="b">
        <f>IF(C35&lt;&gt;FALSE,Calc_guidance!T7)</f>
        <v>0</v>
      </c>
      <c r="F35" s="70" t="b">
        <f t="shared" si="7"/>
        <v>0</v>
      </c>
      <c r="G35" s="71" t="b">
        <f t="shared" si="8"/>
        <v>0</v>
      </c>
      <c r="H35" s="68"/>
      <c r="I35" s="68"/>
      <c r="J35" s="68"/>
      <c r="K35" s="68"/>
      <c r="L35" s="68"/>
      <c r="M35" s="67"/>
    </row>
    <row r="36" spans="1:13" ht="12.75">
      <c r="A36" s="18">
        <v>1985</v>
      </c>
      <c r="B36" s="18" t="s">
        <v>39</v>
      </c>
      <c r="C36" s="18" t="b">
        <f>IF(Calc_guidance!B8&lt;&gt;"",Calc_guidance!C8)</f>
        <v>0</v>
      </c>
      <c r="D36" s="69" t="b">
        <f t="shared" si="6"/>
        <v>0</v>
      </c>
      <c r="E36" s="70" t="b">
        <f>IF(C36&lt;&gt;FALSE,Calc_guidance!T8)</f>
        <v>0</v>
      </c>
      <c r="F36" s="70" t="b">
        <f t="shared" si="7"/>
        <v>0</v>
      </c>
      <c r="G36" s="71" t="b">
        <f t="shared" si="8"/>
        <v>0</v>
      </c>
      <c r="H36" s="68"/>
      <c r="I36" s="68"/>
      <c r="J36" s="68"/>
      <c r="K36" s="68"/>
      <c r="L36" s="68"/>
      <c r="M36" s="67"/>
    </row>
    <row r="37" spans="1:13" ht="12.75">
      <c r="A37" s="18">
        <v>1986</v>
      </c>
      <c r="B37" s="18" t="s">
        <v>39</v>
      </c>
      <c r="C37" s="18" t="b">
        <f>IF(Calc_guidance!B9&lt;&gt;"",Calc_guidance!C9)</f>
        <v>0</v>
      </c>
      <c r="D37" s="69" t="b">
        <f t="shared" si="6"/>
        <v>0</v>
      </c>
      <c r="E37" s="70" t="b">
        <f>IF(C37&lt;&gt;FALSE,Calc_guidance!T9)</f>
        <v>0</v>
      </c>
      <c r="F37" s="70" t="b">
        <f t="shared" si="7"/>
        <v>0</v>
      </c>
      <c r="G37" s="71" t="b">
        <f t="shared" si="8"/>
        <v>0</v>
      </c>
      <c r="H37" s="68"/>
      <c r="I37" s="68"/>
      <c r="J37" s="68"/>
      <c r="K37" s="68"/>
      <c r="L37" s="68"/>
      <c r="M37" s="67"/>
    </row>
    <row r="38" spans="1:13" ht="12.75">
      <c r="A38" s="18">
        <v>1987</v>
      </c>
      <c r="B38" s="18" t="s">
        <v>39</v>
      </c>
      <c r="C38" s="18" t="b">
        <f>IF(Calc_guidance!B10&lt;&gt;"",Calc_guidance!C10)</f>
        <v>0</v>
      </c>
      <c r="D38" s="69" t="b">
        <f t="shared" si="6"/>
        <v>0</v>
      </c>
      <c r="E38" s="70" t="b">
        <f>IF(C38&lt;&gt;FALSE,Calc_guidance!T10)</f>
        <v>0</v>
      </c>
      <c r="F38" s="70" t="b">
        <f t="shared" si="7"/>
        <v>0</v>
      </c>
      <c r="G38" s="71" t="b">
        <f t="shared" si="8"/>
        <v>0</v>
      </c>
      <c r="H38" s="68"/>
      <c r="I38" s="68"/>
      <c r="J38" s="68"/>
      <c r="K38" s="68"/>
      <c r="L38" s="68"/>
      <c r="M38" s="67"/>
    </row>
    <row r="39" spans="1:13" ht="12.75">
      <c r="A39" s="18">
        <v>1988</v>
      </c>
      <c r="B39" s="18" t="s">
        <v>39</v>
      </c>
      <c r="C39" s="18" t="b">
        <f>IF(Calc_guidance!B11&lt;&gt;"",Calc_guidance!C11)</f>
        <v>0</v>
      </c>
      <c r="D39" s="69" t="b">
        <f t="shared" si="6"/>
        <v>0</v>
      </c>
      <c r="E39" s="70" t="b">
        <f>IF(C39&lt;&gt;FALSE,Calc_guidance!T11)</f>
        <v>0</v>
      </c>
      <c r="F39" s="70" t="b">
        <f t="shared" si="7"/>
        <v>0</v>
      </c>
      <c r="G39" s="71" t="b">
        <f t="shared" si="8"/>
        <v>0</v>
      </c>
      <c r="H39" s="68"/>
      <c r="I39" s="68"/>
      <c r="J39" s="68"/>
      <c r="K39" s="68"/>
      <c r="L39" s="68"/>
      <c r="M39" s="67"/>
    </row>
    <row r="40" spans="1:13" ht="12.75">
      <c r="A40" s="18">
        <v>1989</v>
      </c>
      <c r="B40" s="18" t="s">
        <v>39</v>
      </c>
      <c r="C40" s="18" t="b">
        <f>IF(Calc_guidance!B12&lt;&gt;"",Calc_guidance!C12)</f>
        <v>0</v>
      </c>
      <c r="D40" s="69" t="b">
        <f t="shared" si="6"/>
        <v>0</v>
      </c>
      <c r="E40" s="70" t="b">
        <f>IF(C40&lt;&gt;FALSE,Calc_guidance!T12)</f>
        <v>0</v>
      </c>
      <c r="F40" s="70" t="b">
        <f t="shared" si="7"/>
        <v>0</v>
      </c>
      <c r="G40" s="71" t="b">
        <f t="shared" si="8"/>
        <v>0</v>
      </c>
      <c r="H40" s="68"/>
      <c r="I40" s="68"/>
      <c r="J40" s="68"/>
      <c r="K40" s="68"/>
      <c r="L40" s="68"/>
      <c r="M40" s="67"/>
    </row>
    <row r="41" spans="1:13" ht="12.75">
      <c r="A41" s="18">
        <v>1990</v>
      </c>
      <c r="B41" s="18" t="s">
        <v>39</v>
      </c>
      <c r="C41" s="18" t="b">
        <f>IF(Calc_guidance!B13&lt;&gt;"",Calc_guidance!C13)</f>
        <v>0</v>
      </c>
      <c r="D41" s="69" t="b">
        <f t="shared" si="6"/>
        <v>0</v>
      </c>
      <c r="E41" s="70" t="b">
        <f>IF(C41&lt;&gt;FALSE,Calc_guidance!T13)</f>
        <v>0</v>
      </c>
      <c r="F41" s="70" t="b">
        <f t="shared" si="7"/>
        <v>0</v>
      </c>
      <c r="G41" s="71" t="b">
        <f t="shared" si="8"/>
        <v>0</v>
      </c>
      <c r="H41" s="68"/>
      <c r="I41" s="68"/>
      <c r="J41" s="68"/>
      <c r="K41" s="68"/>
      <c r="L41" s="68"/>
      <c r="M41" s="67"/>
    </row>
    <row r="42" spans="1:13" ht="12.75">
      <c r="A42" s="18">
        <v>1991</v>
      </c>
      <c r="B42" s="18" t="s">
        <v>39</v>
      </c>
      <c r="C42" s="18" t="b">
        <f>IF(Calc_guidance!B14&lt;&gt;"",Calc_guidance!C14)</f>
        <v>0</v>
      </c>
      <c r="D42" s="69" t="b">
        <f t="shared" si="6"/>
        <v>0</v>
      </c>
      <c r="E42" s="70" t="b">
        <f>IF(C42&lt;&gt;FALSE,Calc_guidance!T14)</f>
        <v>0</v>
      </c>
      <c r="F42" s="70" t="b">
        <f t="shared" si="7"/>
        <v>0</v>
      </c>
      <c r="G42" s="71" t="b">
        <f t="shared" si="8"/>
        <v>0</v>
      </c>
      <c r="H42" s="68"/>
      <c r="I42" s="68"/>
      <c r="J42" s="68"/>
      <c r="K42" s="68"/>
      <c r="L42" s="68"/>
      <c r="M42" s="67"/>
    </row>
    <row r="43" spans="1:13" ht="12.75">
      <c r="A43" s="18">
        <v>1992</v>
      </c>
      <c r="B43" s="18" t="s">
        <v>39</v>
      </c>
      <c r="C43" s="18" t="b">
        <f>IF(Calc_guidance!B15&lt;&gt;"",Calc_guidance!C15)</f>
        <v>0</v>
      </c>
      <c r="D43" s="69" t="b">
        <f t="shared" si="6"/>
        <v>0</v>
      </c>
      <c r="E43" s="70" t="b">
        <f>IF(C43&lt;&gt;FALSE,Calc_guidance!T15)</f>
        <v>0</v>
      </c>
      <c r="F43" s="70" t="b">
        <f t="shared" si="7"/>
        <v>0</v>
      </c>
      <c r="G43" s="71" t="b">
        <f t="shared" si="8"/>
        <v>0</v>
      </c>
      <c r="H43" s="68"/>
      <c r="I43" s="68"/>
      <c r="J43" s="68"/>
      <c r="K43" s="68"/>
      <c r="L43" s="68"/>
      <c r="M43" s="67"/>
    </row>
    <row r="44" spans="1:13" ht="12.75">
      <c r="A44" s="18">
        <v>1993</v>
      </c>
      <c r="B44" s="18" t="s">
        <v>39</v>
      </c>
      <c r="C44" s="18" t="b">
        <f>IF(Calc_guidance!B16&lt;&gt;"",Calc_guidance!C16)</f>
        <v>0</v>
      </c>
      <c r="D44" s="69" t="b">
        <f t="shared" si="6"/>
        <v>0</v>
      </c>
      <c r="E44" s="70" t="b">
        <f>IF(C44&lt;&gt;FALSE,Calc_guidance!T16)</f>
        <v>0</v>
      </c>
      <c r="F44" s="70" t="b">
        <f t="shared" si="7"/>
        <v>0</v>
      </c>
      <c r="G44" s="71" t="b">
        <f t="shared" si="8"/>
        <v>0</v>
      </c>
      <c r="H44" s="68"/>
      <c r="I44" s="68"/>
      <c r="J44" s="68"/>
      <c r="K44" s="68"/>
      <c r="L44" s="68"/>
      <c r="M44" s="67"/>
    </row>
    <row r="45" spans="1:13" ht="12.75">
      <c r="A45" s="18">
        <v>1994</v>
      </c>
      <c r="B45" s="18" t="s">
        <v>39</v>
      </c>
      <c r="C45" s="18" t="b">
        <f>IF(Calc_guidance!B17&lt;&gt;"",Calc_guidance!C17)</f>
        <v>0</v>
      </c>
      <c r="D45" s="69" t="b">
        <f t="shared" si="6"/>
        <v>0</v>
      </c>
      <c r="E45" s="70" t="b">
        <f>IF(C45&lt;&gt;FALSE,Calc_guidance!T17)</f>
        <v>0</v>
      </c>
      <c r="F45" s="70" t="b">
        <f t="shared" si="7"/>
        <v>0</v>
      </c>
      <c r="G45" s="71" t="b">
        <f t="shared" si="8"/>
        <v>0</v>
      </c>
      <c r="H45" s="68"/>
      <c r="I45" s="68"/>
      <c r="J45" s="68"/>
      <c r="K45" s="68"/>
      <c r="L45" s="68"/>
      <c r="M45" s="67"/>
    </row>
    <row r="46" spans="1:13" ht="12.75">
      <c r="A46" s="18">
        <v>1995</v>
      </c>
      <c r="B46" s="18" t="s">
        <v>39</v>
      </c>
      <c r="C46" s="18" t="b">
        <f>IF(Calc_guidance!B18&lt;&gt;"",Calc_guidance!C18)</f>
        <v>0</v>
      </c>
      <c r="D46" s="69" t="b">
        <f t="shared" si="6"/>
        <v>0</v>
      </c>
      <c r="E46" s="70" t="b">
        <f>IF(C46&lt;&gt;FALSE,Calc_guidance!T18)</f>
        <v>0</v>
      </c>
      <c r="F46" s="70" t="b">
        <f t="shared" si="7"/>
        <v>0</v>
      </c>
      <c r="G46" s="71" t="b">
        <f t="shared" si="8"/>
        <v>0</v>
      </c>
      <c r="H46" s="68"/>
      <c r="I46" s="68"/>
      <c r="J46" s="68"/>
      <c r="K46" s="68"/>
      <c r="L46" s="68"/>
      <c r="M46" s="67"/>
    </row>
    <row r="47" spans="1:13" ht="12.75">
      <c r="A47" s="18">
        <v>1996</v>
      </c>
      <c r="B47" s="18" t="s">
        <v>39</v>
      </c>
      <c r="C47" s="18" t="b">
        <f>IF(Calc_guidance!B19&lt;&gt;"",Calc_guidance!C19)</f>
        <v>0</v>
      </c>
      <c r="D47" s="69" t="b">
        <f t="shared" si="6"/>
        <v>0</v>
      </c>
      <c r="E47" s="70" t="b">
        <f>IF(C47&lt;&gt;FALSE,Calc_guidance!T19)</f>
        <v>0</v>
      </c>
      <c r="F47" s="70" t="b">
        <f t="shared" si="7"/>
        <v>0</v>
      </c>
      <c r="G47" s="71" t="b">
        <f t="shared" si="8"/>
        <v>0</v>
      </c>
      <c r="H47" s="68"/>
      <c r="I47" s="68"/>
      <c r="J47" s="68"/>
      <c r="K47" s="68"/>
      <c r="L47" s="68"/>
      <c r="M47" s="67"/>
    </row>
    <row r="48" spans="1:13" ht="12.75">
      <c r="A48" s="18">
        <v>1997</v>
      </c>
      <c r="B48" s="18" t="s">
        <v>39</v>
      </c>
      <c r="C48" s="18" t="b">
        <f>IF(Calc_guidance!B20&lt;&gt;"",Calc_guidance!C20)</f>
        <v>0</v>
      </c>
      <c r="D48" s="69" t="b">
        <f t="shared" si="6"/>
        <v>0</v>
      </c>
      <c r="E48" s="70" t="b">
        <f>IF(C48&lt;&gt;FALSE,Calc_guidance!T20)</f>
        <v>0</v>
      </c>
      <c r="F48" s="70" t="b">
        <f t="shared" si="7"/>
        <v>0</v>
      </c>
      <c r="G48" s="71" t="b">
        <f t="shared" si="8"/>
        <v>0</v>
      </c>
      <c r="H48" s="68"/>
      <c r="I48" s="68"/>
      <c r="J48" s="68"/>
      <c r="K48" s="68"/>
      <c r="L48" s="68"/>
      <c r="M48" s="67"/>
    </row>
    <row r="49" spans="1:13" ht="12.75">
      <c r="A49" s="18">
        <v>1998</v>
      </c>
      <c r="B49" s="18" t="s">
        <v>39</v>
      </c>
      <c r="C49" s="18" t="b">
        <f>IF(Calc_guidance!B21&lt;&gt;"",Calc_guidance!C21)</f>
        <v>0</v>
      </c>
      <c r="D49" s="69" t="b">
        <f t="shared" si="6"/>
        <v>0</v>
      </c>
      <c r="E49" s="70" t="b">
        <f>IF(C49&lt;&gt;FALSE,Calc_guidance!T21)</f>
        <v>0</v>
      </c>
      <c r="F49" s="70" t="b">
        <f t="shared" si="7"/>
        <v>0</v>
      </c>
      <c r="G49" s="71" t="b">
        <f t="shared" si="8"/>
        <v>0</v>
      </c>
      <c r="H49" s="68"/>
      <c r="I49" s="68"/>
      <c r="J49" s="68"/>
      <c r="K49" s="68"/>
      <c r="L49" s="68"/>
      <c r="M49" s="67"/>
    </row>
    <row r="50" spans="1:13" ht="12.75">
      <c r="A50" s="18">
        <v>1999</v>
      </c>
      <c r="B50" s="18" t="s">
        <v>39</v>
      </c>
      <c r="C50" s="18" t="b">
        <f>IF(Calc_guidance!B22&lt;&gt;"",Calc_guidance!C22)</f>
        <v>0</v>
      </c>
      <c r="D50" s="69" t="b">
        <f t="shared" si="6"/>
        <v>0</v>
      </c>
      <c r="E50" s="70" t="b">
        <f>IF(C50&lt;&gt;FALSE,Calc_guidance!T22)</f>
        <v>0</v>
      </c>
      <c r="F50" s="70" t="b">
        <f t="shared" si="7"/>
        <v>0</v>
      </c>
      <c r="G50" s="71" t="b">
        <f t="shared" si="8"/>
        <v>0</v>
      </c>
      <c r="H50" s="68"/>
      <c r="I50" s="68"/>
      <c r="J50" s="68"/>
      <c r="K50" s="68"/>
      <c r="L50" s="68"/>
      <c r="M50" s="67"/>
    </row>
    <row r="51" spans="1:13" ht="12.75">
      <c r="A51" s="18">
        <v>2000</v>
      </c>
      <c r="B51" s="18" t="s">
        <v>39</v>
      </c>
      <c r="C51" s="18" t="b">
        <f>IF(Calc_guidance!B23&lt;&gt;"",Calc_guidance!C23)</f>
        <v>0</v>
      </c>
      <c r="D51" s="69" t="b">
        <f t="shared" si="6"/>
        <v>0</v>
      </c>
      <c r="E51" s="70" t="b">
        <f>IF(C51&lt;&gt;FALSE,Calc_guidance!T23)</f>
        <v>0</v>
      </c>
      <c r="F51" s="70" t="b">
        <f t="shared" si="7"/>
        <v>0</v>
      </c>
      <c r="G51" s="71" t="b">
        <f t="shared" si="8"/>
        <v>0</v>
      </c>
      <c r="H51" s="68"/>
      <c r="I51" s="68"/>
      <c r="J51" s="68"/>
      <c r="K51" s="68"/>
      <c r="L51" s="68"/>
      <c r="M51" s="67"/>
    </row>
    <row r="52" spans="1:13" ht="12.75">
      <c r="A52" s="18">
        <v>2001</v>
      </c>
      <c r="B52" s="18" t="s">
        <v>39</v>
      </c>
      <c r="C52" s="18" t="b">
        <f>IF(Calc_guidance!B24&lt;&gt;"",Calc_guidance!C24)</f>
        <v>0</v>
      </c>
      <c r="D52" s="69" t="b">
        <f t="shared" si="6"/>
        <v>0</v>
      </c>
      <c r="E52" s="70" t="b">
        <f>IF(C52&lt;&gt;FALSE,Calc_guidance!T24)</f>
        <v>0</v>
      </c>
      <c r="F52" s="70" t="b">
        <f t="shared" si="7"/>
        <v>0</v>
      </c>
      <c r="G52" s="71" t="b">
        <f t="shared" si="8"/>
        <v>0</v>
      </c>
      <c r="H52" s="68"/>
      <c r="I52" s="68"/>
      <c r="J52" s="68"/>
      <c r="K52" s="68"/>
      <c r="L52" s="68"/>
      <c r="M52" s="67"/>
    </row>
    <row r="53" spans="1:13" ht="12.75">
      <c r="A53" s="18">
        <v>2002</v>
      </c>
      <c r="B53" s="18" t="s">
        <v>39</v>
      </c>
      <c r="C53" s="18" t="b">
        <f>IF(Calc_guidance!B25&lt;&gt;"",Calc_guidance!C25)</f>
        <v>0</v>
      </c>
      <c r="D53" s="69" t="b">
        <f t="shared" si="6"/>
        <v>0</v>
      </c>
      <c r="E53" s="70" t="b">
        <f>IF(C53&lt;&gt;FALSE,Calc_guidance!T25)</f>
        <v>0</v>
      </c>
      <c r="F53" s="70" t="b">
        <f t="shared" si="7"/>
        <v>0</v>
      </c>
      <c r="G53" s="71" t="b">
        <f t="shared" si="8"/>
        <v>0</v>
      </c>
      <c r="H53" s="68"/>
      <c r="I53" s="68"/>
      <c r="J53" s="68"/>
      <c r="K53" s="68"/>
      <c r="L53" s="68"/>
      <c r="M53" s="67"/>
    </row>
    <row r="54" spans="1:13" ht="12.75">
      <c r="A54" s="18">
        <v>2003</v>
      </c>
      <c r="B54" s="18" t="s">
        <v>39</v>
      </c>
      <c r="C54" s="18" t="b">
        <f>IF(Calc_guidance!B26&lt;&gt;"",Calc_guidance!C26)</f>
        <v>0</v>
      </c>
      <c r="D54" s="69" t="b">
        <f t="shared" si="6"/>
        <v>0</v>
      </c>
      <c r="E54" s="70" t="b">
        <f>IF(C54&lt;&gt;FALSE,Calc_guidance!T26)</f>
        <v>0</v>
      </c>
      <c r="F54" s="70" t="b">
        <f t="shared" si="7"/>
        <v>0</v>
      </c>
      <c r="G54" s="71" t="b">
        <f t="shared" si="8"/>
        <v>0</v>
      </c>
      <c r="H54" s="68"/>
      <c r="I54" s="68"/>
      <c r="J54" s="68"/>
      <c r="K54" s="68"/>
      <c r="L54" s="68"/>
      <c r="M54" s="67"/>
    </row>
    <row r="55" spans="1:13" ht="12.75">
      <c r="A55" s="18">
        <v>2004</v>
      </c>
      <c r="B55" s="18" t="s">
        <v>39</v>
      </c>
      <c r="C55" s="18" t="b">
        <f>IF(Calc_guidance!B27&lt;&gt;"",Calc_guidance!C27)</f>
        <v>0</v>
      </c>
      <c r="D55" s="69" t="b">
        <f t="shared" si="6"/>
        <v>0</v>
      </c>
      <c r="E55" s="70" t="b">
        <f>IF(C55&lt;&gt;FALSE,Calc_guidance!T27)</f>
        <v>0</v>
      </c>
      <c r="F55" s="70" t="b">
        <f t="shared" si="7"/>
        <v>0</v>
      </c>
      <c r="G55" s="71" t="b">
        <f t="shared" si="8"/>
        <v>0</v>
      </c>
      <c r="H55" s="68"/>
      <c r="I55" s="68"/>
      <c r="J55" s="68"/>
      <c r="K55" s="68"/>
      <c r="L55" s="68"/>
      <c r="M55" s="67"/>
    </row>
    <row r="56" spans="1:13" ht="12.75">
      <c r="A56" s="18">
        <v>2005</v>
      </c>
      <c r="B56" s="18" t="s">
        <v>39</v>
      </c>
      <c r="C56" s="18" t="b">
        <f>IF(Calc_guidance!B28&lt;&gt;"",Calc_guidance!C28)</f>
        <v>0</v>
      </c>
      <c r="D56" s="69" t="b">
        <f t="shared" si="6"/>
        <v>0</v>
      </c>
      <c r="E56" s="70" t="b">
        <f>IF(C56&lt;&gt;FALSE,Calc_guidance!T28)</f>
        <v>0</v>
      </c>
      <c r="F56" s="70" t="b">
        <f t="shared" si="7"/>
        <v>0</v>
      </c>
      <c r="G56" s="71" t="b">
        <f t="shared" si="8"/>
        <v>0</v>
      </c>
      <c r="H56" s="68"/>
      <c r="I56" s="68"/>
      <c r="J56" s="68"/>
      <c r="K56" s="68"/>
      <c r="L56" s="68"/>
      <c r="M56" s="67"/>
    </row>
    <row r="57" spans="1:13" ht="12.75">
      <c r="A57" s="18">
        <v>2006</v>
      </c>
      <c r="B57" s="18" t="s">
        <v>39</v>
      </c>
      <c r="C57" s="18" t="b">
        <f>IF(Calc_guidance!B29&lt;&gt;"",Calc_guidance!C29)</f>
        <v>0</v>
      </c>
      <c r="D57" s="69" t="b">
        <f t="shared" si="6"/>
        <v>0</v>
      </c>
      <c r="E57" s="70" t="b">
        <f>IF(C57&lt;&gt;FALSE,Calc_guidance!T29)</f>
        <v>0</v>
      </c>
      <c r="F57" s="70" t="b">
        <f t="shared" si="7"/>
        <v>0</v>
      </c>
      <c r="G57" s="71" t="b">
        <f t="shared" si="8"/>
        <v>0</v>
      </c>
      <c r="H57" s="68"/>
      <c r="I57" s="68"/>
      <c r="J57" s="68"/>
      <c r="K57" s="68"/>
      <c r="L57" s="68"/>
      <c r="M57" s="67"/>
    </row>
    <row r="58" spans="1:13" ht="12.75">
      <c r="A58" s="18">
        <v>2007</v>
      </c>
      <c r="B58" s="18" t="s">
        <v>39</v>
      </c>
      <c r="C58" s="18" t="b">
        <f>IF(Calc_guidance!B30&lt;&gt;"",Calc_guidance!C30)</f>
        <v>0</v>
      </c>
      <c r="D58" s="69" t="b">
        <f t="shared" si="6"/>
        <v>0</v>
      </c>
      <c r="E58" s="70" t="b">
        <f>IF(C58&lt;&gt;FALSE,Calc_guidance!T30)</f>
        <v>0</v>
      </c>
      <c r="F58" s="70" t="b">
        <f t="shared" si="7"/>
        <v>0</v>
      </c>
      <c r="G58" s="71" t="b">
        <f t="shared" si="8"/>
        <v>0</v>
      </c>
      <c r="H58" s="68"/>
      <c r="I58" s="68"/>
      <c r="J58" s="68"/>
      <c r="K58" s="68"/>
      <c r="L58" s="68"/>
      <c r="M58" s="67"/>
    </row>
    <row r="59" spans="1:13" ht="12.75">
      <c r="A59" s="18">
        <v>2008</v>
      </c>
      <c r="B59" s="18" t="s">
        <v>39</v>
      </c>
      <c r="C59" s="18" t="b">
        <f>IF(Calc_guidance!B31&lt;&gt;"",Calc_guidance!C31)</f>
        <v>0</v>
      </c>
      <c r="D59" s="69" t="b">
        <f t="shared" si="6"/>
        <v>0</v>
      </c>
      <c r="E59" s="70" t="b">
        <f>IF(C59&lt;&gt;FALSE,Calc_guidance!T31)</f>
        <v>0</v>
      </c>
      <c r="F59" s="70" t="b">
        <f t="shared" si="7"/>
        <v>0</v>
      </c>
      <c r="G59" s="71" t="b">
        <f t="shared" si="8"/>
        <v>0</v>
      </c>
      <c r="H59" s="68"/>
      <c r="I59" s="68"/>
      <c r="J59" s="68"/>
      <c r="K59" s="68"/>
      <c r="L59" s="68"/>
      <c r="M59" s="67"/>
    </row>
    <row r="60" spans="1:13" ht="12.75">
      <c r="A60" s="18">
        <v>2009</v>
      </c>
      <c r="B60" s="18" t="s">
        <v>39</v>
      </c>
      <c r="C60" s="18" t="b">
        <f>IF(Calc_guidance!B32&lt;&gt;"",Calc_guidance!C32)</f>
        <v>0</v>
      </c>
      <c r="D60" s="69" t="b">
        <f t="shared" si="6"/>
        <v>0</v>
      </c>
      <c r="E60" s="70" t="b">
        <f>IF(C60&lt;&gt;FALSE,Calc_guidance!T32)</f>
        <v>0</v>
      </c>
      <c r="F60" s="70" t="b">
        <f t="shared" si="7"/>
        <v>0</v>
      </c>
      <c r="G60" s="71" t="b">
        <f t="shared" si="8"/>
        <v>0</v>
      </c>
      <c r="H60" s="68"/>
      <c r="I60" s="68"/>
      <c r="J60" s="68"/>
      <c r="K60" s="68"/>
      <c r="L60" s="68"/>
      <c r="M60" s="67"/>
    </row>
    <row r="61" spans="1:13" ht="12.75">
      <c r="A61" s="18">
        <v>2010</v>
      </c>
      <c r="B61" s="18" t="s">
        <v>39</v>
      </c>
      <c r="C61" s="18" t="b">
        <f>IF(Calc_guidance!B33&lt;&gt;"",Calc_guidance!C33)</f>
        <v>0</v>
      </c>
      <c r="D61" s="69" t="b">
        <f t="shared" si="6"/>
        <v>0</v>
      </c>
      <c r="E61" s="70" t="b">
        <f>IF(C61&lt;&gt;FALSE,Calc_guidance!T33)</f>
        <v>0</v>
      </c>
      <c r="F61" s="70" t="b">
        <f t="shared" si="7"/>
        <v>0</v>
      </c>
      <c r="G61" s="71" t="b">
        <f t="shared" si="8"/>
        <v>0</v>
      </c>
      <c r="H61" s="68"/>
      <c r="I61" s="68"/>
      <c r="J61" s="68"/>
      <c r="K61" s="68"/>
      <c r="L61" s="68"/>
      <c r="M61" s="67"/>
    </row>
    <row r="62" spans="1:13" ht="12.75">
      <c r="A62" s="18">
        <v>1981</v>
      </c>
      <c r="B62" s="76" t="s">
        <v>22</v>
      </c>
      <c r="C62" s="18" t="b">
        <f>IF(Calc_guidance!B4&lt;&gt;"",Calc_guidance!C4)</f>
        <v>0</v>
      </c>
      <c r="D62" s="69" t="b">
        <f aca="true" t="shared" si="9" ref="D62:D91">IF(C62&lt;&gt;FALSE,IF(C62&gt;$C$94,"1","0"))</f>
        <v>0</v>
      </c>
      <c r="E62" s="70" t="b">
        <f>IF(C62&lt;&gt;FALSE,Calc_guidance!U4)</f>
        <v>0</v>
      </c>
      <c r="F62" s="70" t="b">
        <f t="shared" si="7"/>
        <v>0</v>
      </c>
      <c r="G62" s="71" t="b">
        <f t="shared" si="8"/>
        <v>0</v>
      </c>
      <c r="H62" s="68"/>
      <c r="I62" s="68"/>
      <c r="J62" s="68"/>
      <c r="K62" s="68"/>
      <c r="L62" s="68"/>
      <c r="M62" s="67"/>
    </row>
    <row r="63" spans="1:13" ht="12.75">
      <c r="A63" s="18">
        <v>1982</v>
      </c>
      <c r="B63" s="76" t="s">
        <v>21</v>
      </c>
      <c r="C63" s="18" t="b">
        <f>IF(Calc_guidance!B5&lt;&gt;"",Calc_guidance!C5)</f>
        <v>0</v>
      </c>
      <c r="D63" s="69" t="b">
        <f t="shared" si="9"/>
        <v>0</v>
      </c>
      <c r="E63" s="70" t="b">
        <f>IF(C63&lt;&gt;FALSE,Calc_guidance!U5)</f>
        <v>0</v>
      </c>
      <c r="F63" s="70" t="b">
        <f t="shared" si="7"/>
        <v>0</v>
      </c>
      <c r="G63" s="71" t="b">
        <f t="shared" si="8"/>
        <v>0</v>
      </c>
      <c r="H63" s="68"/>
      <c r="I63" s="68"/>
      <c r="J63" s="68"/>
      <c r="K63" s="68"/>
      <c r="L63" s="68"/>
      <c r="M63" s="67"/>
    </row>
    <row r="64" spans="1:13" ht="12.75">
      <c r="A64" s="18">
        <v>1983</v>
      </c>
      <c r="B64" s="76" t="s">
        <v>21</v>
      </c>
      <c r="C64" s="18" t="b">
        <f>IF(Calc_guidance!B6&lt;&gt;"",Calc_guidance!C6)</f>
        <v>0</v>
      </c>
      <c r="D64" s="69" t="b">
        <f t="shared" si="9"/>
        <v>0</v>
      </c>
      <c r="E64" s="70" t="b">
        <f>IF(C64&lt;&gt;FALSE,Calc_guidance!U6)</f>
        <v>0</v>
      </c>
      <c r="F64" s="70" t="b">
        <f t="shared" si="7"/>
        <v>0</v>
      </c>
      <c r="G64" s="71" t="b">
        <f t="shared" si="8"/>
        <v>0</v>
      </c>
      <c r="H64" s="68"/>
      <c r="I64" s="68"/>
      <c r="J64" s="68"/>
      <c r="K64" s="68"/>
      <c r="L64" s="68"/>
      <c r="M64" s="67"/>
    </row>
    <row r="65" spans="1:13" ht="12.75">
      <c r="A65" s="18">
        <v>1984</v>
      </c>
      <c r="B65" s="76" t="s">
        <v>21</v>
      </c>
      <c r="C65" s="18" t="b">
        <f>IF(Calc_guidance!B7&lt;&gt;"",Calc_guidance!C7)</f>
        <v>0</v>
      </c>
      <c r="D65" s="69" t="b">
        <f t="shared" si="9"/>
        <v>0</v>
      </c>
      <c r="E65" s="70" t="b">
        <f>IF(C65&lt;&gt;FALSE,Calc_guidance!U7)</f>
        <v>0</v>
      </c>
      <c r="F65" s="70" t="b">
        <f t="shared" si="7"/>
        <v>0</v>
      </c>
      <c r="G65" s="71" t="b">
        <f t="shared" si="8"/>
        <v>0</v>
      </c>
      <c r="H65" s="68"/>
      <c r="I65" s="68"/>
      <c r="J65" s="68"/>
      <c r="K65" s="68"/>
      <c r="L65" s="68"/>
      <c r="M65" s="67"/>
    </row>
    <row r="66" spans="1:13" ht="12.75">
      <c r="A66" s="18">
        <v>1985</v>
      </c>
      <c r="B66" s="76" t="s">
        <v>21</v>
      </c>
      <c r="C66" s="18" t="b">
        <f>IF(Calc_guidance!B8&lt;&gt;"",Calc_guidance!C8)</f>
        <v>0</v>
      </c>
      <c r="D66" s="69" t="b">
        <f t="shared" si="9"/>
        <v>0</v>
      </c>
      <c r="E66" s="70" t="b">
        <f>IF(C66&lt;&gt;FALSE,Calc_guidance!U8)</f>
        <v>0</v>
      </c>
      <c r="F66" s="70" t="b">
        <f aca="true" t="shared" si="10" ref="F66:F91">IF(C66&lt;&gt;FALSE,ROUND(E66,1))</f>
        <v>0</v>
      </c>
      <c r="G66" s="71" t="b">
        <f aca="true" t="shared" si="11" ref="G66:G91">IF(C66&lt;&gt;FALSE,IF(D66="1",(E66-1)^2,E66^2))</f>
        <v>0</v>
      </c>
      <c r="H66" s="68"/>
      <c r="I66" s="68"/>
      <c r="J66" s="68"/>
      <c r="K66" s="68"/>
      <c r="L66" s="68"/>
      <c r="M66" s="67"/>
    </row>
    <row r="67" spans="1:13" ht="12.75">
      <c r="A67" s="18">
        <v>1986</v>
      </c>
      <c r="B67" s="76" t="s">
        <v>21</v>
      </c>
      <c r="C67" s="18" t="b">
        <f>IF(Calc_guidance!B9&lt;&gt;"",Calc_guidance!C9)</f>
        <v>0</v>
      </c>
      <c r="D67" s="69" t="b">
        <f t="shared" si="9"/>
        <v>0</v>
      </c>
      <c r="E67" s="70" t="b">
        <f>IF(C67&lt;&gt;FALSE,Calc_guidance!U9)</f>
        <v>0</v>
      </c>
      <c r="F67" s="70" t="b">
        <f t="shared" si="10"/>
        <v>0</v>
      </c>
      <c r="G67" s="71" t="b">
        <f t="shared" si="11"/>
        <v>0</v>
      </c>
      <c r="H67" s="68"/>
      <c r="I67" s="68"/>
      <c r="J67" s="68"/>
      <c r="K67" s="68"/>
      <c r="L67" s="68"/>
      <c r="M67" s="67"/>
    </row>
    <row r="68" spans="1:13" ht="12.75">
      <c r="A68" s="18">
        <v>1987</v>
      </c>
      <c r="B68" s="76" t="s">
        <v>21</v>
      </c>
      <c r="C68" s="18" t="b">
        <f>IF(Calc_guidance!B10&lt;&gt;"",Calc_guidance!C10)</f>
        <v>0</v>
      </c>
      <c r="D68" s="69" t="b">
        <f t="shared" si="9"/>
        <v>0</v>
      </c>
      <c r="E68" s="70" t="b">
        <f>IF(C68&lt;&gt;FALSE,Calc_guidance!U10)</f>
        <v>0</v>
      </c>
      <c r="F68" s="70" t="b">
        <f t="shared" si="10"/>
        <v>0</v>
      </c>
      <c r="G68" s="71" t="b">
        <f t="shared" si="11"/>
        <v>0</v>
      </c>
      <c r="H68" s="68"/>
      <c r="I68" s="68"/>
      <c r="J68" s="68"/>
      <c r="K68" s="68"/>
      <c r="L68" s="68"/>
      <c r="M68" s="67"/>
    </row>
    <row r="69" spans="1:13" ht="12.75">
      <c r="A69" s="18">
        <v>1988</v>
      </c>
      <c r="B69" s="76" t="s">
        <v>21</v>
      </c>
      <c r="C69" s="18" t="b">
        <f>IF(Calc_guidance!B11&lt;&gt;"",Calc_guidance!C11)</f>
        <v>0</v>
      </c>
      <c r="D69" s="69" t="b">
        <f t="shared" si="9"/>
        <v>0</v>
      </c>
      <c r="E69" s="70" t="b">
        <f>IF(C69&lt;&gt;FALSE,Calc_guidance!U11)</f>
        <v>0</v>
      </c>
      <c r="F69" s="70" t="b">
        <f t="shared" si="10"/>
        <v>0</v>
      </c>
      <c r="G69" s="71" t="b">
        <f t="shared" si="11"/>
        <v>0</v>
      </c>
      <c r="H69" s="68"/>
      <c r="I69" s="68"/>
      <c r="J69" s="68"/>
      <c r="K69" s="68"/>
      <c r="L69" s="68"/>
      <c r="M69" s="67"/>
    </row>
    <row r="70" spans="1:13" ht="12.75">
      <c r="A70" s="18">
        <v>1989</v>
      </c>
      <c r="B70" s="76" t="s">
        <v>21</v>
      </c>
      <c r="C70" s="18" t="b">
        <f>IF(Calc_guidance!B12&lt;&gt;"",Calc_guidance!C12)</f>
        <v>0</v>
      </c>
      <c r="D70" s="69" t="b">
        <f t="shared" si="9"/>
        <v>0</v>
      </c>
      <c r="E70" s="70" t="b">
        <f>IF(C70&lt;&gt;FALSE,Calc_guidance!U12)</f>
        <v>0</v>
      </c>
      <c r="F70" s="70" t="b">
        <f t="shared" si="10"/>
        <v>0</v>
      </c>
      <c r="G70" s="71" t="b">
        <f t="shared" si="11"/>
        <v>0</v>
      </c>
      <c r="H70" s="68"/>
      <c r="I70" s="68"/>
      <c r="J70" s="68"/>
      <c r="K70" s="68"/>
      <c r="L70" s="68"/>
      <c r="M70" s="67"/>
    </row>
    <row r="71" spans="1:13" ht="12.75">
      <c r="A71" s="18">
        <v>1990</v>
      </c>
      <c r="B71" s="76" t="s">
        <v>21</v>
      </c>
      <c r="C71" s="18" t="b">
        <f>IF(Calc_guidance!B13&lt;&gt;"",Calc_guidance!C13)</f>
        <v>0</v>
      </c>
      <c r="D71" s="69" t="b">
        <f t="shared" si="9"/>
        <v>0</v>
      </c>
      <c r="E71" s="70" t="b">
        <f>IF(C71&lt;&gt;FALSE,Calc_guidance!U13)</f>
        <v>0</v>
      </c>
      <c r="F71" s="70" t="b">
        <f t="shared" si="10"/>
        <v>0</v>
      </c>
      <c r="G71" s="71" t="b">
        <f t="shared" si="11"/>
        <v>0</v>
      </c>
      <c r="H71" s="68"/>
      <c r="I71" s="68"/>
      <c r="J71" s="68"/>
      <c r="K71" s="68"/>
      <c r="L71" s="68"/>
      <c r="M71" s="67"/>
    </row>
    <row r="72" spans="1:13" ht="12.75">
      <c r="A72" s="18">
        <v>1991</v>
      </c>
      <c r="B72" s="76" t="s">
        <v>21</v>
      </c>
      <c r="C72" s="18" t="b">
        <f>IF(Calc_guidance!B14&lt;&gt;"",Calc_guidance!C14)</f>
        <v>0</v>
      </c>
      <c r="D72" s="69" t="b">
        <f t="shared" si="9"/>
        <v>0</v>
      </c>
      <c r="E72" s="70" t="b">
        <f>IF(C72&lt;&gt;FALSE,Calc_guidance!U14)</f>
        <v>0</v>
      </c>
      <c r="F72" s="70" t="b">
        <f t="shared" si="10"/>
        <v>0</v>
      </c>
      <c r="G72" s="71" t="b">
        <f t="shared" si="11"/>
        <v>0</v>
      </c>
      <c r="H72" s="68"/>
      <c r="I72" s="68"/>
      <c r="J72" s="68"/>
      <c r="K72" s="68"/>
      <c r="L72" s="68"/>
      <c r="M72" s="67"/>
    </row>
    <row r="73" spans="1:13" ht="12.75">
      <c r="A73" s="18">
        <v>1992</v>
      </c>
      <c r="B73" s="76" t="s">
        <v>21</v>
      </c>
      <c r="C73" s="18" t="b">
        <f>IF(Calc_guidance!B15&lt;&gt;"",Calc_guidance!C15)</f>
        <v>0</v>
      </c>
      <c r="D73" s="69" t="b">
        <f t="shared" si="9"/>
        <v>0</v>
      </c>
      <c r="E73" s="70" t="b">
        <f>IF(C73&lt;&gt;FALSE,Calc_guidance!U15)</f>
        <v>0</v>
      </c>
      <c r="F73" s="70" t="b">
        <f t="shared" si="10"/>
        <v>0</v>
      </c>
      <c r="G73" s="71" t="b">
        <f t="shared" si="11"/>
        <v>0</v>
      </c>
      <c r="H73" s="68"/>
      <c r="I73" s="68"/>
      <c r="J73" s="68"/>
      <c r="K73" s="68"/>
      <c r="L73" s="68"/>
      <c r="M73" s="67"/>
    </row>
    <row r="74" spans="1:13" ht="12.75">
      <c r="A74" s="18">
        <v>1993</v>
      </c>
      <c r="B74" s="76" t="s">
        <v>21</v>
      </c>
      <c r="C74" s="18" t="b">
        <f>IF(Calc_guidance!B16&lt;&gt;"",Calc_guidance!C16)</f>
        <v>0</v>
      </c>
      <c r="D74" s="69" t="b">
        <f t="shared" si="9"/>
        <v>0</v>
      </c>
      <c r="E74" s="70" t="b">
        <f>IF(C74&lt;&gt;FALSE,Calc_guidance!U16)</f>
        <v>0</v>
      </c>
      <c r="F74" s="70" t="b">
        <f t="shared" si="10"/>
        <v>0</v>
      </c>
      <c r="G74" s="71" t="b">
        <f t="shared" si="11"/>
        <v>0</v>
      </c>
      <c r="H74" s="68"/>
      <c r="I74" s="68"/>
      <c r="J74" s="68"/>
      <c r="K74" s="68"/>
      <c r="L74" s="68"/>
      <c r="M74" s="67"/>
    </row>
    <row r="75" spans="1:13" ht="12.75">
      <c r="A75" s="18">
        <v>1994</v>
      </c>
      <c r="B75" s="76" t="s">
        <v>21</v>
      </c>
      <c r="C75" s="18" t="b">
        <f>IF(Calc_guidance!B17&lt;&gt;"",Calc_guidance!C17)</f>
        <v>0</v>
      </c>
      <c r="D75" s="69" t="b">
        <f t="shared" si="9"/>
        <v>0</v>
      </c>
      <c r="E75" s="70" t="b">
        <f>IF(C75&lt;&gt;FALSE,Calc_guidance!U17)</f>
        <v>0</v>
      </c>
      <c r="F75" s="70" t="b">
        <f t="shared" si="10"/>
        <v>0</v>
      </c>
      <c r="G75" s="71" t="b">
        <f t="shared" si="11"/>
        <v>0</v>
      </c>
      <c r="H75" s="68"/>
      <c r="I75" s="68"/>
      <c r="J75" s="68"/>
      <c r="K75" s="68"/>
      <c r="L75" s="68"/>
      <c r="M75" s="67"/>
    </row>
    <row r="76" spans="1:13" ht="12.75">
      <c r="A76" s="18">
        <v>1995</v>
      </c>
      <c r="B76" s="76" t="s">
        <v>21</v>
      </c>
      <c r="C76" s="18" t="b">
        <f>IF(Calc_guidance!B18&lt;&gt;"",Calc_guidance!C18)</f>
        <v>0</v>
      </c>
      <c r="D76" s="69" t="b">
        <f t="shared" si="9"/>
        <v>0</v>
      </c>
      <c r="E76" s="70" t="b">
        <f>IF(C76&lt;&gt;FALSE,Calc_guidance!U18)</f>
        <v>0</v>
      </c>
      <c r="F76" s="70" t="b">
        <f t="shared" si="10"/>
        <v>0</v>
      </c>
      <c r="G76" s="71" t="b">
        <f t="shared" si="11"/>
        <v>0</v>
      </c>
      <c r="H76" s="68"/>
      <c r="I76" s="68"/>
      <c r="J76" s="68"/>
      <c r="K76" s="68"/>
      <c r="L76" s="68"/>
      <c r="M76" s="67"/>
    </row>
    <row r="77" spans="1:13" ht="12.75">
      <c r="A77" s="18">
        <v>1996</v>
      </c>
      <c r="B77" s="76" t="s">
        <v>21</v>
      </c>
      <c r="C77" s="18" t="b">
        <f>IF(Calc_guidance!B19&lt;&gt;"",Calc_guidance!C19)</f>
        <v>0</v>
      </c>
      <c r="D77" s="69" t="b">
        <f t="shared" si="9"/>
        <v>0</v>
      </c>
      <c r="E77" s="70" t="b">
        <f>IF(C77&lt;&gt;FALSE,Calc_guidance!U19)</f>
        <v>0</v>
      </c>
      <c r="F77" s="70" t="b">
        <f t="shared" si="10"/>
        <v>0</v>
      </c>
      <c r="G77" s="71" t="b">
        <f t="shared" si="11"/>
        <v>0</v>
      </c>
      <c r="H77" s="68"/>
      <c r="I77" s="68"/>
      <c r="J77" s="68"/>
      <c r="K77" s="68"/>
      <c r="L77" s="68"/>
      <c r="M77" s="67"/>
    </row>
    <row r="78" spans="1:13" ht="12.75">
      <c r="A78" s="18">
        <v>1997</v>
      </c>
      <c r="B78" s="76" t="s">
        <v>21</v>
      </c>
      <c r="C78" s="18" t="b">
        <f>IF(Calc_guidance!B20&lt;&gt;"",Calc_guidance!C20)</f>
        <v>0</v>
      </c>
      <c r="D78" s="69" t="b">
        <f t="shared" si="9"/>
        <v>0</v>
      </c>
      <c r="E78" s="70" t="b">
        <f>IF(C78&lt;&gt;FALSE,Calc_guidance!U20)</f>
        <v>0</v>
      </c>
      <c r="F78" s="70" t="b">
        <f t="shared" si="10"/>
        <v>0</v>
      </c>
      <c r="G78" s="71" t="b">
        <f t="shared" si="11"/>
        <v>0</v>
      </c>
      <c r="H78" s="68"/>
      <c r="I78" s="68"/>
      <c r="J78" s="68"/>
      <c r="K78" s="68"/>
      <c r="L78" s="68"/>
      <c r="M78" s="67"/>
    </row>
    <row r="79" spans="1:13" ht="12.75">
      <c r="A79" s="18">
        <v>1998</v>
      </c>
      <c r="B79" s="76" t="s">
        <v>21</v>
      </c>
      <c r="C79" s="18" t="b">
        <f>IF(Calc_guidance!B21&lt;&gt;"",Calc_guidance!C21)</f>
        <v>0</v>
      </c>
      <c r="D79" s="69" t="b">
        <f t="shared" si="9"/>
        <v>0</v>
      </c>
      <c r="E79" s="70" t="b">
        <f>IF(C79&lt;&gt;FALSE,Calc_guidance!U21)</f>
        <v>0</v>
      </c>
      <c r="F79" s="70" t="b">
        <f t="shared" si="10"/>
        <v>0</v>
      </c>
      <c r="G79" s="71" t="b">
        <f t="shared" si="11"/>
        <v>0</v>
      </c>
      <c r="H79" s="68"/>
      <c r="I79" s="68"/>
      <c r="J79" s="68"/>
      <c r="K79" s="68"/>
      <c r="L79" s="68"/>
      <c r="M79" s="67"/>
    </row>
    <row r="80" spans="1:13" ht="12.75">
      <c r="A80" s="18">
        <v>1999</v>
      </c>
      <c r="B80" s="76" t="s">
        <v>21</v>
      </c>
      <c r="C80" s="18" t="b">
        <f>IF(Calc_guidance!B22&lt;&gt;"",Calc_guidance!C22)</f>
        <v>0</v>
      </c>
      <c r="D80" s="69" t="b">
        <f t="shared" si="9"/>
        <v>0</v>
      </c>
      <c r="E80" s="70" t="b">
        <f>IF(C80&lt;&gt;FALSE,Calc_guidance!U22)</f>
        <v>0</v>
      </c>
      <c r="F80" s="70" t="b">
        <f t="shared" si="10"/>
        <v>0</v>
      </c>
      <c r="G80" s="71" t="b">
        <f t="shared" si="11"/>
        <v>0</v>
      </c>
      <c r="H80" s="68"/>
      <c r="I80" s="68"/>
      <c r="J80" s="68"/>
      <c r="K80" s="68"/>
      <c r="L80" s="68"/>
      <c r="M80" s="67"/>
    </row>
    <row r="81" spans="1:13" ht="12.75">
      <c r="A81" s="18">
        <v>2000</v>
      </c>
      <c r="B81" s="76" t="s">
        <v>21</v>
      </c>
      <c r="C81" s="18" t="b">
        <f>IF(Calc_guidance!B23&lt;&gt;"",Calc_guidance!C23)</f>
        <v>0</v>
      </c>
      <c r="D81" s="69" t="b">
        <f t="shared" si="9"/>
        <v>0</v>
      </c>
      <c r="E81" s="70" t="b">
        <f>IF(C81&lt;&gt;FALSE,Calc_guidance!U23)</f>
        <v>0</v>
      </c>
      <c r="F81" s="70" t="b">
        <f t="shared" si="10"/>
        <v>0</v>
      </c>
      <c r="G81" s="71" t="b">
        <f t="shared" si="11"/>
        <v>0</v>
      </c>
      <c r="H81" s="68"/>
      <c r="I81" s="68"/>
      <c r="J81" s="68"/>
      <c r="K81" s="68"/>
      <c r="L81" s="68"/>
      <c r="M81" s="67"/>
    </row>
    <row r="82" spans="1:13" ht="12.75">
      <c r="A82" s="18">
        <v>2001</v>
      </c>
      <c r="B82" s="76" t="s">
        <v>21</v>
      </c>
      <c r="C82" s="18" t="b">
        <f>IF(Calc_guidance!B24&lt;&gt;"",Calc_guidance!C24)</f>
        <v>0</v>
      </c>
      <c r="D82" s="69" t="b">
        <f t="shared" si="9"/>
        <v>0</v>
      </c>
      <c r="E82" s="70" t="b">
        <f>IF(C82&lt;&gt;FALSE,Calc_guidance!U24)</f>
        <v>0</v>
      </c>
      <c r="F82" s="70" t="b">
        <f t="shared" si="10"/>
        <v>0</v>
      </c>
      <c r="G82" s="71" t="b">
        <f t="shared" si="11"/>
        <v>0</v>
      </c>
      <c r="H82" s="68"/>
      <c r="I82" s="68"/>
      <c r="J82" s="68"/>
      <c r="K82" s="68"/>
      <c r="L82" s="68"/>
      <c r="M82" s="67"/>
    </row>
    <row r="83" spans="1:13" ht="12.75">
      <c r="A83" s="18">
        <v>2002</v>
      </c>
      <c r="B83" s="76" t="s">
        <v>21</v>
      </c>
      <c r="C83" s="18" t="b">
        <f>IF(Calc_guidance!B25&lt;&gt;"",Calc_guidance!C25)</f>
        <v>0</v>
      </c>
      <c r="D83" s="69" t="b">
        <f t="shared" si="9"/>
        <v>0</v>
      </c>
      <c r="E83" s="70" t="b">
        <f>IF(C83&lt;&gt;FALSE,Calc_guidance!U25)</f>
        <v>0</v>
      </c>
      <c r="F83" s="70" t="b">
        <f t="shared" si="10"/>
        <v>0</v>
      </c>
      <c r="G83" s="71" t="b">
        <f t="shared" si="11"/>
        <v>0</v>
      </c>
      <c r="H83" s="68"/>
      <c r="I83" s="68"/>
      <c r="J83" s="68"/>
      <c r="K83" s="68"/>
      <c r="L83" s="68"/>
      <c r="M83" s="67"/>
    </row>
    <row r="84" spans="1:13" ht="12.75">
      <c r="A84" s="18">
        <v>2003</v>
      </c>
      <c r="B84" s="76" t="s">
        <v>21</v>
      </c>
      <c r="C84" s="18" t="b">
        <f>IF(Calc_guidance!B26&lt;&gt;"",Calc_guidance!C26)</f>
        <v>0</v>
      </c>
      <c r="D84" s="69" t="b">
        <f t="shared" si="9"/>
        <v>0</v>
      </c>
      <c r="E84" s="70" t="b">
        <f>IF(C84&lt;&gt;FALSE,Calc_guidance!U26)</f>
        <v>0</v>
      </c>
      <c r="F84" s="70" t="b">
        <f t="shared" si="10"/>
        <v>0</v>
      </c>
      <c r="G84" s="71" t="b">
        <f t="shared" si="11"/>
        <v>0</v>
      </c>
      <c r="H84" s="68"/>
      <c r="I84" s="68"/>
      <c r="J84" s="68"/>
      <c r="K84" s="68"/>
      <c r="L84" s="68"/>
      <c r="M84" s="67"/>
    </row>
    <row r="85" spans="1:13" ht="12.75">
      <c r="A85" s="18">
        <v>2004</v>
      </c>
      <c r="B85" s="76" t="s">
        <v>21</v>
      </c>
      <c r="C85" s="18" t="b">
        <f>IF(Calc_guidance!B27&lt;&gt;"",Calc_guidance!C27)</f>
        <v>0</v>
      </c>
      <c r="D85" s="69" t="b">
        <f t="shared" si="9"/>
        <v>0</v>
      </c>
      <c r="E85" s="70" t="b">
        <f>IF(C85&lt;&gt;FALSE,Calc_guidance!U27)</f>
        <v>0</v>
      </c>
      <c r="F85" s="70" t="b">
        <f t="shared" si="10"/>
        <v>0</v>
      </c>
      <c r="G85" s="71" t="b">
        <f t="shared" si="11"/>
        <v>0</v>
      </c>
      <c r="H85" s="68"/>
      <c r="I85" s="68"/>
      <c r="J85" s="68"/>
      <c r="K85" s="68"/>
      <c r="L85" s="68"/>
      <c r="M85" s="67"/>
    </row>
    <row r="86" spans="1:13" ht="12.75">
      <c r="A86" s="18">
        <v>2005</v>
      </c>
      <c r="B86" s="76" t="s">
        <v>21</v>
      </c>
      <c r="C86" s="18" t="b">
        <f>IF(Calc_guidance!B28&lt;&gt;"",Calc_guidance!C28)</f>
        <v>0</v>
      </c>
      <c r="D86" s="69" t="b">
        <f t="shared" si="9"/>
        <v>0</v>
      </c>
      <c r="E86" s="70" t="b">
        <f>IF(C86&lt;&gt;FALSE,Calc_guidance!U28)</f>
        <v>0</v>
      </c>
      <c r="F86" s="70" t="b">
        <f t="shared" si="10"/>
        <v>0</v>
      </c>
      <c r="G86" s="71" t="b">
        <f t="shared" si="11"/>
        <v>0</v>
      </c>
      <c r="H86" s="68"/>
      <c r="I86" s="68"/>
      <c r="J86" s="68"/>
      <c r="K86" s="68"/>
      <c r="L86" s="68"/>
      <c r="M86" s="67"/>
    </row>
    <row r="87" spans="1:13" ht="12.75">
      <c r="A87" s="18">
        <v>2006</v>
      </c>
      <c r="B87" s="76" t="s">
        <v>21</v>
      </c>
      <c r="C87" s="18" t="b">
        <f>IF(Calc_guidance!B29&lt;&gt;"",Calc_guidance!C29)</f>
        <v>0</v>
      </c>
      <c r="D87" s="69" t="b">
        <f t="shared" si="9"/>
        <v>0</v>
      </c>
      <c r="E87" s="70" t="b">
        <f>IF(C87&lt;&gt;FALSE,Calc_guidance!U29)</f>
        <v>0</v>
      </c>
      <c r="F87" s="70" t="b">
        <f t="shared" si="10"/>
        <v>0</v>
      </c>
      <c r="G87" s="71" t="b">
        <f t="shared" si="11"/>
        <v>0</v>
      </c>
      <c r="H87" s="68"/>
      <c r="I87" s="68"/>
      <c r="J87" s="68"/>
      <c r="K87" s="68"/>
      <c r="L87" s="68"/>
      <c r="M87" s="67"/>
    </row>
    <row r="88" spans="1:13" ht="12.75">
      <c r="A88" s="18">
        <v>2007</v>
      </c>
      <c r="B88" s="76" t="s">
        <v>21</v>
      </c>
      <c r="C88" s="18" t="b">
        <f>IF(Calc_guidance!B30&lt;&gt;"",Calc_guidance!C30)</f>
        <v>0</v>
      </c>
      <c r="D88" s="69" t="b">
        <f t="shared" si="9"/>
        <v>0</v>
      </c>
      <c r="E88" s="70" t="b">
        <f>IF(C88&lt;&gt;FALSE,Calc_guidance!U30)</f>
        <v>0</v>
      </c>
      <c r="F88" s="70" t="b">
        <f t="shared" si="10"/>
        <v>0</v>
      </c>
      <c r="G88" s="71" t="b">
        <f t="shared" si="11"/>
        <v>0</v>
      </c>
      <c r="H88" s="68"/>
      <c r="I88" s="68"/>
      <c r="J88" s="68"/>
      <c r="K88" s="68"/>
      <c r="L88" s="68"/>
      <c r="M88" s="67"/>
    </row>
    <row r="89" spans="1:13" ht="12.75">
      <c r="A89" s="18">
        <v>2008</v>
      </c>
      <c r="B89" s="76" t="s">
        <v>21</v>
      </c>
      <c r="C89" s="18" t="b">
        <f>IF(Calc_guidance!B31&lt;&gt;"",Calc_guidance!C31)</f>
        <v>0</v>
      </c>
      <c r="D89" s="69" t="b">
        <f t="shared" si="9"/>
        <v>0</v>
      </c>
      <c r="E89" s="70" t="b">
        <f>IF(C89&lt;&gt;FALSE,Calc_guidance!U31)</f>
        <v>0</v>
      </c>
      <c r="F89" s="70" t="b">
        <f t="shared" si="10"/>
        <v>0</v>
      </c>
      <c r="G89" s="71" t="b">
        <f t="shared" si="11"/>
        <v>0</v>
      </c>
      <c r="H89" s="68"/>
      <c r="I89" s="68"/>
      <c r="J89" s="68"/>
      <c r="K89" s="68"/>
      <c r="L89" s="68"/>
      <c r="M89" s="67"/>
    </row>
    <row r="90" spans="1:13" ht="12.75">
      <c r="A90" s="18">
        <v>2009</v>
      </c>
      <c r="B90" s="76" t="s">
        <v>21</v>
      </c>
      <c r="C90" s="18" t="b">
        <f>IF(Calc_guidance!B32&lt;&gt;"",Calc_guidance!C32)</f>
        <v>0</v>
      </c>
      <c r="D90" s="69" t="b">
        <f t="shared" si="9"/>
        <v>0</v>
      </c>
      <c r="E90" s="70" t="b">
        <f>IF(C90&lt;&gt;FALSE,Calc_guidance!U32)</f>
        <v>0</v>
      </c>
      <c r="F90" s="70" t="b">
        <f t="shared" si="10"/>
        <v>0</v>
      </c>
      <c r="G90" s="71" t="b">
        <f t="shared" si="11"/>
        <v>0</v>
      </c>
      <c r="H90" s="68"/>
      <c r="I90" s="68"/>
      <c r="J90" s="68"/>
      <c r="K90" s="68"/>
      <c r="L90" s="68"/>
      <c r="M90" s="67"/>
    </row>
    <row r="91" spans="1:13" ht="12.75">
      <c r="A91" s="18">
        <v>2010</v>
      </c>
      <c r="B91" s="76" t="s">
        <v>21</v>
      </c>
      <c r="C91" s="18" t="b">
        <f>IF(Calc_guidance!B33&lt;&gt;"",Calc_guidance!C33)</f>
        <v>0</v>
      </c>
      <c r="D91" s="69" t="b">
        <f t="shared" si="9"/>
        <v>0</v>
      </c>
      <c r="E91" s="70" t="b">
        <f>IF(C91&lt;&gt;FALSE,Calc_guidance!U33)</f>
        <v>0</v>
      </c>
      <c r="F91" s="70" t="b">
        <f t="shared" si="10"/>
        <v>0</v>
      </c>
      <c r="G91" s="71" t="b">
        <f t="shared" si="11"/>
        <v>0</v>
      </c>
      <c r="H91" s="68"/>
      <c r="I91" s="68"/>
      <c r="J91" s="68"/>
      <c r="K91" s="68"/>
      <c r="L91" s="68"/>
      <c r="M91" s="67"/>
    </row>
    <row r="92" spans="5:13" ht="12.75">
      <c r="E92" s="68"/>
      <c r="F92" s="68"/>
      <c r="G92" s="71"/>
      <c r="H92" s="68"/>
      <c r="I92" s="68"/>
      <c r="J92" s="68"/>
      <c r="K92" s="68"/>
      <c r="L92" s="68"/>
      <c r="M92" s="67"/>
    </row>
    <row r="93" spans="1:3" ht="24.75" customHeight="1">
      <c r="A93" s="49" t="s">
        <v>35</v>
      </c>
      <c r="B93" s="49"/>
      <c r="C93" s="49" t="e">
        <f>Calc_guidance!C49</f>
        <v>#NUM!</v>
      </c>
    </row>
    <row r="94" spans="1:3" ht="24.75" customHeight="1">
      <c r="A94" s="49" t="s">
        <v>37</v>
      </c>
      <c r="B94" s="49"/>
      <c r="C94" s="49" t="e">
        <f>Calc_guidance!C50</f>
        <v>#NUM!</v>
      </c>
    </row>
    <row r="97" spans="4:7" ht="12.75">
      <c r="D97" s="72"/>
      <c r="G97" s="71"/>
    </row>
  </sheetData>
  <sheetProtection password="CE28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apex</cp:lastModifiedBy>
  <cp:lastPrinted>2015-08-24T09:53:14Z</cp:lastPrinted>
  <dcterms:created xsi:type="dcterms:W3CDTF">2011-01-04T23:48:27Z</dcterms:created>
  <dcterms:modified xsi:type="dcterms:W3CDTF">2015-11-17T05:34:34Z</dcterms:modified>
  <cp:category/>
  <cp:version/>
  <cp:contentType/>
  <cp:contentStatus/>
</cp:coreProperties>
</file>