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5368" windowWidth="20052" windowHeight="11772" activeTab="0"/>
  </bookViews>
  <sheets>
    <sheet name="Calc_guidance" sheetId="1" r:id="rId1"/>
    <sheet name="Verification" sheetId="2" r:id="rId2"/>
    <sheet name="Memopad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平井</author>
  </authors>
  <commentList>
    <comment ref="K3" authorId="0">
      <text>
        <r>
          <rPr>
            <b/>
            <sz val="9"/>
            <rFont val="ＭＳ Ｐゴシック"/>
            <family val="3"/>
          </rPr>
          <t>Blank; missing of observation data</t>
        </r>
      </text>
    </comment>
    <comment ref="K1" authorId="0">
      <text>
        <r>
          <rPr>
            <sz val="9"/>
            <rFont val="ＭＳ Ｐゴシック"/>
            <family val="3"/>
          </rPr>
          <t xml:space="preserve">   Function "</t>
        </r>
        <r>
          <rPr>
            <u val="single"/>
            <sz val="9"/>
            <rFont val="ＭＳ Ｐゴシック"/>
            <family val="3"/>
          </rPr>
          <t>LINEST</t>
        </r>
        <r>
          <rPr>
            <sz val="9"/>
            <rFont val="ＭＳ Ｐゴシック"/>
            <family val="3"/>
          </rPr>
          <t>" is used for multi-regression.
   Because "LINEST" function</t>
        </r>
        <r>
          <rPr>
            <u val="single"/>
            <sz val="9"/>
            <rFont val="ＭＳ Ｐゴシック"/>
            <family val="3"/>
          </rPr>
          <t xml:space="preserve"> is not available in case of </t>
        </r>
        <r>
          <rPr>
            <b/>
            <u val="single"/>
            <sz val="9"/>
            <rFont val="ＭＳ Ｐゴシック"/>
            <family val="3"/>
          </rPr>
          <t>missing data</t>
        </r>
        <r>
          <rPr>
            <sz val="9"/>
            <rFont val="ＭＳ Ｐゴシック"/>
            <family val="3"/>
          </rPr>
          <t xml:space="preserve">, input data for regression should be top-alignment.  
</t>
        </r>
      </text>
    </comment>
    <comment ref="B4" authorId="0">
      <text>
        <r>
          <rPr>
            <b/>
            <sz val="9"/>
            <rFont val="ＭＳ Ｐゴシック"/>
            <family val="3"/>
          </rPr>
          <t>Set blank for missing</t>
        </r>
      </text>
    </comment>
  </commentList>
</comments>
</file>

<file path=xl/sharedStrings.xml><?xml version="1.0" encoding="utf-8"?>
<sst xmlns="http://schemas.openxmlformats.org/spreadsheetml/2006/main" count="158" uniqueCount="65">
  <si>
    <t>Year</t>
  </si>
  <si>
    <t>Observation</t>
  </si>
  <si>
    <t>Probabilistic Forecast</t>
  </si>
  <si>
    <t>Predictor 1</t>
  </si>
  <si>
    <t>Predictor 2</t>
  </si>
  <si>
    <t>Xs</t>
  </si>
  <si>
    <t>N(Xs, σn)</t>
  </si>
  <si>
    <t>slope</t>
  </si>
  <si>
    <t>Single Regression</t>
  </si>
  <si>
    <t>intercept</t>
  </si>
  <si>
    <t>Correlation</t>
  </si>
  <si>
    <t>Multi Regression</t>
  </si>
  <si>
    <t>σn</t>
  </si>
  <si>
    <t>Normal</t>
  </si>
  <si>
    <t xml:space="preserve">Prob. </t>
  </si>
  <si>
    <t>(Pi-Vi)^2</t>
  </si>
  <si>
    <t>Forecast Probability</t>
  </si>
  <si>
    <t>Reliability</t>
  </si>
  <si>
    <t>σn^2</t>
  </si>
  <si>
    <t>below normal</t>
  </si>
  <si>
    <t>below normal</t>
  </si>
  <si>
    <t>above normal</t>
  </si>
  <si>
    <t>above normal</t>
  </si>
  <si>
    <t>Forecast frequency</t>
  </si>
  <si>
    <t>Frequency of Forecast (number of times)</t>
  </si>
  <si>
    <t>Frequency of Observation (number of times)</t>
  </si>
  <si>
    <t>rank(A)</t>
  </si>
  <si>
    <t>weight(A)</t>
  </si>
  <si>
    <t>weight(B)</t>
  </si>
  <si>
    <t>Num of observation data</t>
  </si>
  <si>
    <t>Brier Score
(Forecast)</t>
  </si>
  <si>
    <t>Brier Score
(Climatology)</t>
  </si>
  <si>
    <t>Brier Skill Score</t>
  </si>
  <si>
    <t>Round off prob. to 10%</t>
  </si>
  <si>
    <t>The lower limit of near normal</t>
  </si>
  <si>
    <t>The lower limit of near normal</t>
  </si>
  <si>
    <t>The upper limit of near normal</t>
  </si>
  <si>
    <t>The upper limit of near normal</t>
  </si>
  <si>
    <t>near normal</t>
  </si>
  <si>
    <t>Event No.</t>
  </si>
  <si>
    <t xml:space="preserve">square error </t>
  </si>
  <si>
    <t>Below normal</t>
  </si>
  <si>
    <t>Near normal</t>
  </si>
  <si>
    <t>Above normal</t>
  </si>
  <si>
    <t>Forecast of model</t>
  </si>
  <si>
    <t>Forecast
(guidance)</t>
  </si>
  <si>
    <t>Below normal</t>
  </si>
  <si>
    <t>Near normal</t>
  </si>
  <si>
    <t>Above normal</t>
  </si>
  <si>
    <t>This year</t>
  </si>
  <si>
    <t>Hit : 1,
False : 0</t>
  </si>
  <si>
    <r>
      <rPr>
        <b/>
        <sz val="11"/>
        <rFont val="ＭＳ Ｐゴシック"/>
        <family val="3"/>
      </rPr>
      <t>For multi regression</t>
    </r>
    <r>
      <rPr>
        <sz val="11"/>
        <rFont val="ＭＳ Ｐゴシック"/>
        <family val="3"/>
      </rPr>
      <t xml:space="preserve">
(</t>
    </r>
    <r>
      <rPr>
        <b/>
        <sz val="11"/>
        <color indexed="30"/>
        <rFont val="ＭＳ Ｐゴシック"/>
        <family val="3"/>
      </rPr>
      <t>Top alignment</t>
    </r>
    <r>
      <rPr>
        <sz val="11"/>
        <rFont val="ＭＳ Ｐゴシック"/>
        <family val="3"/>
      </rPr>
      <t xml:space="preserve"> of observation and hindcast data)</t>
    </r>
  </si>
  <si>
    <t>Observation (Temperature)</t>
  </si>
  <si>
    <r>
      <t>Period ;
R</t>
    </r>
    <r>
      <rPr>
        <u val="single"/>
        <sz val="10"/>
        <color indexed="8"/>
        <rFont val="Arial"/>
        <family val="2"/>
      </rPr>
      <t>ealtime forecast</t>
    </r>
  </si>
  <si>
    <r>
      <rPr>
        <sz val="10"/>
        <color indexed="8"/>
        <rFont val="Arial"/>
        <family val="2"/>
      </rPr>
      <t>Period ;</t>
    </r>
    <r>
      <rPr>
        <u val="single"/>
        <sz val="10"/>
        <color indexed="8"/>
        <rFont val="Arial"/>
        <family val="2"/>
      </rPr>
      <t xml:space="preserve">
Hindcast</t>
    </r>
  </si>
  <si>
    <t>Lower limit</t>
  </si>
  <si>
    <t>Lower limit</t>
  </si>
  <si>
    <t>rank(B)</t>
  </si>
  <si>
    <t>Calculate of normal range</t>
  </si>
  <si>
    <t>Hindcast period</t>
  </si>
  <si>
    <t>upper limit</t>
  </si>
  <si>
    <t>upper limit</t>
  </si>
  <si>
    <t>Realtime forecast period</t>
  </si>
  <si>
    <t>Rank</t>
  </si>
  <si>
    <t>Set blank for missing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</si>
</sst>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yyyy/mm"/>
    <numFmt numFmtId="177" formatCode="mmm\-yyyy"/>
    <numFmt numFmtId="178" formatCode="0.00_ "/>
    <numFmt numFmtId="179" formatCode="0_ "/>
    <numFmt numFmtId="180" formatCode="0.0_ "/>
    <numFmt numFmtId="181" formatCode="0.000_ "/>
    <numFmt numFmtId="182" formatCode="0.0%"/>
    <numFmt numFmtId="183" formatCode="0.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000_ "/>
  </numFmts>
  <fonts count="6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3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2"/>
      <color indexed="8"/>
      <name val="ＭＳ Ｐゴシック"/>
      <family val="0"/>
    </font>
    <font>
      <sz val="18"/>
      <color indexed="8"/>
      <name val="ＭＳ Ｐゴシック"/>
      <family val="0"/>
    </font>
    <font>
      <sz val="10"/>
      <color indexed="8"/>
      <name val="Calibri"/>
      <family val="0"/>
    </font>
    <font>
      <sz val="16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u val="single"/>
      <sz val="10"/>
      <color theme="1"/>
      <name val="Arial"/>
      <family val="2"/>
    </font>
    <font>
      <sz val="10"/>
      <color theme="1"/>
      <name val="ＭＳ Ｐゴシック"/>
      <family val="3"/>
    </font>
    <font>
      <sz val="10"/>
      <color theme="1"/>
      <name val="Arial"/>
      <family val="2"/>
    </font>
    <font>
      <b/>
      <u val="single"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 style="thick">
        <color theme="1"/>
      </left>
      <right style="thick">
        <color theme="1"/>
      </right>
      <top style="thick">
        <color theme="1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>
        <color indexed="63"/>
      </bottom>
    </border>
    <border>
      <left style="thick">
        <color theme="1"/>
      </left>
      <right style="thick">
        <color theme="1"/>
      </right>
      <top>
        <color indexed="63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>
        <color indexed="63"/>
      </top>
      <bottom style="thick">
        <color rgb="FF0000FF"/>
      </bottom>
    </border>
    <border>
      <left style="thick">
        <color rgb="FF0033CC"/>
      </left>
      <right style="thick">
        <color rgb="FF0033CC"/>
      </right>
      <top style="thick">
        <color rgb="FF0033CC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>
        <color indexed="63"/>
      </bottom>
    </border>
    <border>
      <left style="thick">
        <color rgb="FF0033CC"/>
      </left>
      <right style="thick">
        <color rgb="FF0033CC"/>
      </right>
      <top>
        <color indexed="63"/>
      </top>
      <bottom style="thick">
        <color rgb="FF0033CC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0" fillId="0" borderId="0">
      <alignment/>
      <protection/>
    </xf>
  </cellStyleXfs>
  <cellXfs count="116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181" fontId="0" fillId="0" borderId="0" xfId="0" applyNumberFormat="1" applyAlignment="1">
      <alignment horizontal="right" vertical="center"/>
    </xf>
    <xf numFmtId="9" fontId="0" fillId="34" borderId="0" xfId="0" applyNumberFormat="1" applyFill="1" applyAlignment="1">
      <alignment vertical="center"/>
    </xf>
    <xf numFmtId="0" fontId="0" fillId="35" borderId="0" xfId="0" applyFill="1" applyAlignment="1">
      <alignment horizontal="right" vertical="center"/>
    </xf>
    <xf numFmtId="0" fontId="0" fillId="35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12" fillId="37" borderId="0" xfId="0" applyFont="1" applyFill="1" applyAlignment="1">
      <alignment horizontal="center" vertical="center" wrapText="1"/>
    </xf>
    <xf numFmtId="0" fontId="11" fillId="38" borderId="10" xfId="0" applyFont="1" applyFill="1" applyBorder="1" applyAlignment="1">
      <alignment horizontal="right" vertical="center"/>
    </xf>
    <xf numFmtId="181" fontId="12" fillId="37" borderId="0" xfId="0" applyNumberFormat="1" applyFont="1" applyFill="1" applyAlignment="1">
      <alignment vertical="center"/>
    </xf>
    <xf numFmtId="181" fontId="11" fillId="38" borderId="11" xfId="0" applyNumberFormat="1" applyFont="1" applyFill="1" applyBorder="1" applyAlignment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6" borderId="0" xfId="0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 vertical="center"/>
      <protection/>
    </xf>
    <xf numFmtId="0" fontId="0" fillId="41" borderId="0" xfId="0" applyFont="1" applyFill="1" applyAlignment="1" applyProtection="1">
      <alignment horizontal="center" vertical="center"/>
      <protection/>
    </xf>
    <xf numFmtId="0" fontId="57" fillId="0" borderId="0" xfId="63" applyFont="1" applyAlignment="1" applyProtection="1">
      <alignment vertical="center" shrinkToFit="1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2" borderId="0" xfId="0" applyFont="1" applyFill="1" applyAlignment="1" applyProtection="1">
      <alignment horizontal="center" vertical="center"/>
      <protection/>
    </xf>
    <xf numFmtId="0" fontId="0" fillId="43" borderId="0" xfId="0" applyFont="1" applyFill="1" applyAlignment="1" applyProtection="1">
      <alignment horizontal="center" vertical="center"/>
      <protection/>
    </xf>
    <xf numFmtId="178" fontId="57" fillId="0" borderId="0" xfId="63" applyNumberFormat="1" applyFont="1" applyAlignment="1" applyProtection="1">
      <alignment vertical="center"/>
      <protection/>
    </xf>
    <xf numFmtId="179" fontId="57" fillId="4" borderId="0" xfId="63" applyNumberFormat="1" applyFont="1" applyFill="1" applyAlignment="1" applyProtection="1">
      <alignment vertical="center"/>
      <protection/>
    </xf>
    <xf numFmtId="0" fontId="57" fillId="4" borderId="0" xfId="63" applyNumberFormat="1" applyFont="1" applyFill="1" applyAlignment="1" applyProtection="1">
      <alignment vertical="center"/>
      <protection/>
    </xf>
    <xf numFmtId="0" fontId="57" fillId="0" borderId="0" xfId="63" applyNumberFormat="1" applyFont="1" applyAlignment="1" applyProtection="1">
      <alignment vertical="center"/>
      <protection/>
    </xf>
    <xf numFmtId="181" fontId="0" fillId="42" borderId="0" xfId="0" applyNumberFormat="1" applyFont="1" applyFill="1" applyAlignment="1" applyProtection="1">
      <alignment horizontal="right" vertical="center"/>
      <protection/>
    </xf>
    <xf numFmtId="181" fontId="0" fillId="44" borderId="0" xfId="0" applyNumberFormat="1" applyFont="1" applyFill="1" applyAlignment="1" applyProtection="1">
      <alignment vertical="center"/>
      <protection/>
    </xf>
    <xf numFmtId="9" fontId="0" fillId="45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46" borderId="12" xfId="0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9" fontId="5" fillId="45" borderId="1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8" fontId="57" fillId="0" borderId="0" xfId="63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9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47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180" fontId="0" fillId="33" borderId="0" xfId="0" applyNumberFormat="1" applyFont="1" applyFill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0" fontId="0" fillId="44" borderId="0" xfId="0" applyFont="1" applyFill="1" applyAlignment="1" applyProtection="1">
      <alignment horizontal="center" vertical="center"/>
      <protection/>
    </xf>
    <xf numFmtId="181" fontId="0" fillId="0" borderId="0" xfId="0" applyNumberFormat="1" applyFont="1" applyAlignment="1" applyProtection="1">
      <alignment vertical="center"/>
      <protection/>
    </xf>
    <xf numFmtId="0" fontId="4" fillId="48" borderId="0" xfId="0" applyFont="1" applyFill="1" applyAlignment="1" applyProtection="1">
      <alignment vertical="center"/>
      <protection/>
    </xf>
    <xf numFmtId="178" fontId="0" fillId="48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1" fillId="49" borderId="0" xfId="0" applyFont="1" applyFill="1" applyAlignment="1" applyProtection="1">
      <alignment vertical="center"/>
      <protection/>
    </xf>
    <xf numFmtId="0" fontId="4" fillId="49" borderId="0" xfId="0" applyFont="1" applyFill="1" applyAlignment="1" applyProtection="1">
      <alignment vertical="center"/>
      <protection/>
    </xf>
    <xf numFmtId="178" fontId="0" fillId="49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50" borderId="0" xfId="0" applyFont="1" applyFill="1" applyAlignment="1" applyProtection="1">
      <alignment vertical="center"/>
      <protection/>
    </xf>
    <xf numFmtId="0" fontId="11" fillId="50" borderId="0" xfId="0" applyFont="1" applyFill="1" applyAlignment="1" applyProtection="1">
      <alignment vertical="center"/>
      <protection/>
    </xf>
    <xf numFmtId="181" fontId="11" fillId="50" borderId="13" xfId="0" applyNumberFormat="1" applyFont="1" applyFill="1" applyBorder="1" applyAlignment="1" applyProtection="1">
      <alignment vertical="center"/>
      <protection/>
    </xf>
    <xf numFmtId="181" fontId="11" fillId="5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0" fontId="0" fillId="5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7" fillId="0" borderId="14" xfId="63" applyNumberFormat="1" applyFont="1" applyBorder="1" applyAlignment="1" applyProtection="1">
      <alignment vertical="center"/>
      <protection locked="0"/>
    </xf>
    <xf numFmtId="0" fontId="57" fillId="0" borderId="15" xfId="63" applyNumberFormat="1" applyFont="1" applyBorder="1" applyAlignment="1" applyProtection="1">
      <alignment vertical="center"/>
      <protection locked="0"/>
    </xf>
    <xf numFmtId="0" fontId="57" fillId="0" borderId="16" xfId="63" applyNumberFormat="1" applyFont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59" fillId="36" borderId="0" xfId="0" applyFont="1" applyFill="1" applyAlignment="1" applyProtection="1">
      <alignment vertical="center" wrapText="1"/>
      <protection/>
    </xf>
    <xf numFmtId="0" fontId="0" fillId="51" borderId="0" xfId="0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180" fontId="0" fillId="0" borderId="0" xfId="0" applyNumberFormat="1" applyFont="1" applyFill="1" applyAlignment="1" applyProtection="1">
      <alignment vertical="center"/>
      <protection/>
    </xf>
    <xf numFmtId="0" fontId="0" fillId="51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 locked="0"/>
    </xf>
    <xf numFmtId="0" fontId="60" fillId="36" borderId="0" xfId="0" applyFont="1" applyFill="1" applyAlignment="1">
      <alignment vertical="center"/>
    </xf>
    <xf numFmtId="0" fontId="4" fillId="36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36" borderId="0" xfId="0" applyFont="1" applyFill="1" applyAlignment="1" applyProtection="1">
      <alignment horizontal="left" vertical="center"/>
      <protection/>
    </xf>
    <xf numFmtId="0" fontId="0" fillId="49" borderId="0" xfId="0" applyFont="1" applyFill="1" applyAlignment="1" applyProtection="1">
      <alignment vertical="center"/>
      <protection/>
    </xf>
    <xf numFmtId="0" fontId="12" fillId="5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 wrapText="1"/>
      <protection/>
    </xf>
    <xf numFmtId="0" fontId="0" fillId="4" borderId="0" xfId="0" applyFont="1" applyFill="1" applyAlignment="1" applyProtection="1">
      <alignment vertical="center"/>
      <protection/>
    </xf>
    <xf numFmtId="0" fontId="4" fillId="5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61" fillId="36" borderId="0" xfId="0" applyFont="1" applyFill="1" applyAlignment="1" applyProtection="1">
      <alignment vertical="center" wrapText="1"/>
      <protection/>
    </xf>
    <xf numFmtId="0" fontId="60" fillId="0" borderId="0" xfId="0" applyFont="1" applyAlignment="1">
      <alignment vertical="center"/>
    </xf>
    <xf numFmtId="0" fontId="62" fillId="36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(hindcast)</a:t>
            </a:r>
          </a:p>
        </c:rich>
      </c:tx>
      <c:layout>
        <c:manualLayout>
          <c:xMode val="factor"/>
          <c:yMode val="factor"/>
          <c:x val="-0.057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5075"/>
          <c:w val="0.77425"/>
          <c:h val="0.826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Calc_guidance!$R$4:$R$33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Calc_guidance!$S$4:$S$33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Calc_guidance!$T$4:$T$33</c:f>
              <c:numCache/>
            </c:numRef>
          </c:val>
        </c:ser>
        <c:overlap val="100"/>
        <c:axId val="27968794"/>
        <c:axId val="50392555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Calc_guidance!$B$4:$B$33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Calc_guidance!$P$4:$P$33</c:f>
              <c:numCache/>
            </c:numRef>
          </c:val>
          <c:smooth val="0"/>
        </c:ser>
        <c:marker val="1"/>
        <c:axId val="50879812"/>
        <c:axId val="55265125"/>
      </c:lineChart>
      <c:catAx>
        <c:axId val="5087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5125"/>
        <c:crosses val="autoZero"/>
        <c:auto val="1"/>
        <c:lblOffset val="100"/>
        <c:tickLblSkip val="1"/>
        <c:noMultiLvlLbl val="0"/>
      </c:catAx>
      <c:valAx>
        <c:axId val="55265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79812"/>
        <c:crossesAt val="1"/>
        <c:crossBetween val="between"/>
        <c:dispUnits/>
      </c:valAx>
      <c:catAx>
        <c:axId val="27968794"/>
        <c:scaling>
          <c:orientation val="minMax"/>
        </c:scaling>
        <c:axPos val="b"/>
        <c:delete val="1"/>
        <c:majorTickMark val="out"/>
        <c:minorTickMark val="none"/>
        <c:tickLblPos val="nextTo"/>
        <c:crossAx val="50392555"/>
        <c:crosses val="autoZero"/>
        <c:auto val="1"/>
        <c:lblOffset val="100"/>
        <c:tickLblSkip val="1"/>
        <c:noMultiLvlLbl val="0"/>
      </c:catAx>
      <c:valAx>
        <c:axId val="50392555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687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4525"/>
          <c:w val="0.20625"/>
          <c:h val="0.3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Time Series of forecast and observation</a:t>
            </a:r>
          </a:p>
        </c:rich>
      </c:tx>
      <c:layout>
        <c:manualLayout>
          <c:xMode val="factor"/>
          <c:yMode val="factor"/>
          <c:x val="-0.05825"/>
          <c:y val="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48"/>
          <c:w val="0.77375"/>
          <c:h val="0.821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Calc_guidance!$R$3</c:f>
              <c:strCache>
                <c:ptCount val="1"/>
                <c:pt idx="0">
                  <c:v>Below normal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Calc_guidance!$R$4:$R$35</c:f>
              <c:numCache/>
            </c:numRef>
          </c:val>
        </c:ser>
        <c:ser>
          <c:idx val="4"/>
          <c:order val="3"/>
          <c:tx>
            <c:strRef>
              <c:f>Calc_guidance!$S$3</c:f>
              <c:strCache>
                <c:ptCount val="1"/>
                <c:pt idx="0">
                  <c:v>Near normal</c:v>
                </c:pt>
              </c:strCache>
            </c:strRef>
          </c:tx>
          <c:spPr>
            <a:solidFill>
              <a:srgbClr val="66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Calc_guidance!$S$4:$S$35</c:f>
              <c:numCache/>
            </c:numRef>
          </c:val>
        </c:ser>
        <c:ser>
          <c:idx val="2"/>
          <c:order val="4"/>
          <c:tx>
            <c:strRef>
              <c:f>Calc_guidance!$T$3</c:f>
              <c:strCache>
                <c:ptCount val="1"/>
                <c:pt idx="0">
                  <c:v>Above normal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Calc_guidance!$T$4:$T$35</c:f>
              <c:numCache/>
            </c:numRef>
          </c:val>
        </c:ser>
        <c:overlap val="100"/>
        <c:axId val="27624078"/>
        <c:axId val="47290111"/>
      </c:barChart>
      <c:lineChart>
        <c:grouping val="standard"/>
        <c:varyColors val="0"/>
        <c:ser>
          <c:idx val="0"/>
          <c:order val="0"/>
          <c:tx>
            <c:strRef>
              <c:f>Calc_guidance!$B$1</c:f>
              <c:strCache>
                <c:ptCount val="1"/>
                <c:pt idx="0">
                  <c:v>Observation (Temperature)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Calc_guidance!$B$4:$B$35</c:f>
              <c:numCache/>
            </c:numRef>
          </c:val>
          <c:smooth val="0"/>
        </c:ser>
        <c:ser>
          <c:idx val="1"/>
          <c:order val="1"/>
          <c:tx>
            <c:strRef>
              <c:f>Calc_guidance!$P$1</c:f>
              <c:strCache>
                <c:ptCount val="1"/>
                <c:pt idx="0">
                  <c:v>Forecast
(guidance)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Calc_guidance!$A$4:$A$35</c:f>
              <c:strCache/>
            </c:strRef>
          </c:cat>
          <c:val>
            <c:numRef>
              <c:f>Calc_guidance!$P$4:$P$35</c:f>
              <c:numCache/>
            </c:numRef>
          </c:val>
          <c:smooth val="0"/>
        </c:ser>
        <c:marker val="1"/>
        <c:axId val="22957816"/>
        <c:axId val="5293753"/>
      </c:lineChart>
      <c:catAx>
        <c:axId val="22957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3753"/>
        <c:crosses val="autoZero"/>
        <c:auto val="1"/>
        <c:lblOffset val="100"/>
        <c:tickLblSkip val="1"/>
        <c:noMultiLvlLbl val="0"/>
      </c:catAx>
      <c:valAx>
        <c:axId val="5293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57816"/>
        <c:crossesAt val="1"/>
        <c:crossBetween val="between"/>
        <c:dispUnits/>
      </c:valAx>
      <c:catAx>
        <c:axId val="27624078"/>
        <c:scaling>
          <c:orientation val="minMax"/>
        </c:scaling>
        <c:axPos val="b"/>
        <c:delete val="1"/>
        <c:majorTickMark val="out"/>
        <c:minorTickMark val="none"/>
        <c:tickLblPos val="nextTo"/>
        <c:crossAx val="47290111"/>
        <c:crosses val="autoZero"/>
        <c:auto val="1"/>
        <c:lblOffset val="100"/>
        <c:tickLblSkip val="1"/>
        <c:noMultiLvlLbl val="0"/>
      </c:catAx>
      <c:valAx>
        <c:axId val="47290111"/>
        <c:scaling>
          <c:orientation val="minMax"/>
          <c:max val="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2407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46"/>
          <c:w val="0.206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1"/>
          <c:w val="0.7155"/>
          <c:h val="0.88825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Verification!$M$5</c:f>
              <c:strCache>
                <c:ptCount val="1"/>
                <c:pt idx="0">
                  <c:v>Forecast frequency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Ref>
              <c:f>Verification!$N$5:$X$5</c:f>
              <c:numCache/>
            </c:numRef>
          </c:val>
        </c:ser>
        <c:gapWidth val="100"/>
        <c:axId val="47643778"/>
        <c:axId val="26140819"/>
      </c:barChart>
      <c:lineChart>
        <c:grouping val="standard"/>
        <c:varyColors val="0"/>
        <c:ser>
          <c:idx val="2"/>
          <c:order val="0"/>
          <c:tx>
            <c:v>Perfect reliability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Verification!$N$1:$X$1</c:f>
              <c:numCache/>
            </c:numRef>
          </c:val>
          <c:smooth val="0"/>
        </c:ser>
        <c:ser>
          <c:idx val="0"/>
          <c:order val="1"/>
          <c:tx>
            <c:strRef>
              <c:f>Verification!$M$4</c:f>
              <c:strCache>
                <c:ptCount val="1"/>
                <c:pt idx="0">
                  <c:v>Reliability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Verification!$N$1:$X$1</c:f>
              <c:numCache/>
            </c:numRef>
          </c:cat>
          <c:val>
            <c:numRef>
              <c:f>Verification!$N$4:$X$4</c:f>
              <c:numCache/>
            </c:numRef>
          </c:val>
          <c:smooth val="0"/>
        </c:ser>
        <c:axId val="47643778"/>
        <c:axId val="26140819"/>
      </c:lineChart>
      <c:catAx>
        <c:axId val="4764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Forecast Probability</a:t>
                </a:r>
              </a:p>
            </c:rich>
          </c:tx>
          <c:layout>
            <c:manualLayout>
              <c:xMode val="factor"/>
              <c:yMode val="factor"/>
              <c:x val="0.0005"/>
              <c:y val="0.02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40819"/>
        <c:crosses val="autoZero"/>
        <c:auto val="1"/>
        <c:lblOffset val="100"/>
        <c:tickLblSkip val="1"/>
        <c:noMultiLvlLbl val="0"/>
      </c:catAx>
      <c:valAx>
        <c:axId val="2614081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43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425"/>
          <c:y val="0.42625"/>
          <c:w val="0.2575"/>
          <c:h val="0.18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457200</xdr:colOff>
      <xdr:row>2</xdr:row>
      <xdr:rowOff>142875</xdr:rowOff>
    </xdr:from>
    <xdr:to>
      <xdr:col>32</xdr:col>
      <xdr:colOff>19050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12030075" y="571500"/>
        <a:ext cx="7791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38</xdr:row>
      <xdr:rowOff>47625</xdr:rowOff>
    </xdr:from>
    <xdr:to>
      <xdr:col>14</xdr:col>
      <xdr:colOff>504825</xdr:colOff>
      <xdr:row>42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48200" y="6543675"/>
          <a:ext cx="2114550" cy="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(Remark)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Threshold value = { value(rank A) * (weight A) + value(rank A+1) * (1-weight A)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+ value(rank B) * (weight B) +  value(rank B+1) * (1-weight B) } /2</a:t>
          </a:r>
        </a:p>
      </xdr:txBody>
    </xdr:sp>
    <xdr:clientData/>
  </xdr:twoCellAnchor>
  <xdr:twoCellAnchor>
    <xdr:from>
      <xdr:col>20</xdr:col>
      <xdr:colOff>428625</xdr:colOff>
      <xdr:row>29</xdr:row>
      <xdr:rowOff>28575</xdr:rowOff>
    </xdr:from>
    <xdr:to>
      <xdr:col>32</xdr:col>
      <xdr:colOff>0</xdr:colOff>
      <xdr:row>64</xdr:row>
      <xdr:rowOff>0</xdr:rowOff>
    </xdr:to>
    <xdr:graphicFrame>
      <xdr:nvGraphicFramePr>
        <xdr:cNvPr id="3" name="Chart 1"/>
        <xdr:cNvGraphicFramePr/>
      </xdr:nvGraphicFramePr>
      <xdr:xfrm>
        <a:off x="12001500" y="5200650"/>
        <a:ext cx="78009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7</xdr:row>
      <xdr:rowOff>28575</xdr:rowOff>
    </xdr:from>
    <xdr:to>
      <xdr:col>20</xdr:col>
      <xdr:colOff>342900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3611225" y="1381125"/>
        <a:ext cx="52482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88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3.5"/>
  <cols>
    <col min="1" max="1" width="25.875" style="28" customWidth="1"/>
    <col min="2" max="2" width="11.125" style="28" customWidth="1"/>
    <col min="3" max="3" width="11.125" style="27" hidden="1" customWidth="1"/>
    <col min="4" max="4" width="7.125" style="27" customWidth="1"/>
    <col min="5" max="5" width="11.125" style="27" customWidth="1"/>
    <col min="6" max="6" width="11.125" style="27" hidden="1" customWidth="1"/>
    <col min="7" max="7" width="5.625" style="27" customWidth="1"/>
    <col min="8" max="9" width="11.125" style="28" customWidth="1"/>
    <col min="10" max="10" width="5.625" style="28" customWidth="1"/>
    <col min="11" max="15" width="11.125" style="28" hidden="1" customWidth="1"/>
    <col min="16" max="16" width="11.875" style="28" bestFit="1" customWidth="1"/>
    <col min="17" max="17" width="11.875" style="28" customWidth="1"/>
    <col min="18" max="20" width="13.125" style="28" customWidth="1"/>
    <col min="21" max="16384" width="9.00390625" style="28" customWidth="1"/>
  </cols>
  <sheetData>
    <row r="1" spans="1:20" ht="19.5" customHeight="1">
      <c r="A1" s="25"/>
      <c r="B1" s="94" t="s">
        <v>52</v>
      </c>
      <c r="C1" s="95"/>
      <c r="D1" s="96"/>
      <c r="E1" s="96"/>
      <c r="H1" s="107" t="s">
        <v>44</v>
      </c>
      <c r="I1" s="108"/>
      <c r="J1" s="27"/>
      <c r="K1" s="105" t="s">
        <v>51</v>
      </c>
      <c r="L1" s="106"/>
      <c r="M1" s="106"/>
      <c r="N1" s="106"/>
      <c r="O1" s="27"/>
      <c r="P1" s="111" t="s">
        <v>45</v>
      </c>
      <c r="Q1" s="108" t="s">
        <v>40</v>
      </c>
      <c r="R1" s="109" t="s">
        <v>2</v>
      </c>
      <c r="S1" s="110"/>
      <c r="T1" s="110"/>
    </row>
    <row r="2" spans="2:20" ht="14.25" customHeight="1">
      <c r="B2" s="114" t="s">
        <v>64</v>
      </c>
      <c r="C2" s="115"/>
      <c r="D2" s="115"/>
      <c r="E2" s="115"/>
      <c r="H2" s="30" t="s">
        <v>3</v>
      </c>
      <c r="I2" s="30" t="s">
        <v>4</v>
      </c>
      <c r="J2" s="27"/>
      <c r="K2" s="106"/>
      <c r="L2" s="106"/>
      <c r="M2" s="106"/>
      <c r="N2" s="106"/>
      <c r="O2" s="27"/>
      <c r="P2" s="108"/>
      <c r="Q2" s="108"/>
      <c r="R2" s="31" t="s">
        <v>6</v>
      </c>
      <c r="S2" s="31" t="s">
        <v>6</v>
      </c>
      <c r="T2" s="31" t="s">
        <v>6</v>
      </c>
    </row>
    <row r="3" spans="1:20" ht="39.75" customHeight="1" thickBot="1">
      <c r="A3" s="29" t="s">
        <v>0</v>
      </c>
      <c r="B3" s="86" t="s">
        <v>54</v>
      </c>
      <c r="C3" s="86"/>
      <c r="D3" s="93" t="s">
        <v>63</v>
      </c>
      <c r="E3" s="112" t="s">
        <v>53</v>
      </c>
      <c r="F3" s="112"/>
      <c r="G3" s="113"/>
      <c r="H3" s="20"/>
      <c r="I3" s="20"/>
      <c r="J3" s="32"/>
      <c r="K3" s="33" t="s">
        <v>39</v>
      </c>
      <c r="L3" s="34" t="s">
        <v>1</v>
      </c>
      <c r="M3" s="34" t="s">
        <v>3</v>
      </c>
      <c r="N3" s="34" t="s">
        <v>4</v>
      </c>
      <c r="O3" s="32"/>
      <c r="P3" s="35" t="s">
        <v>5</v>
      </c>
      <c r="Q3" s="36" t="s">
        <v>18</v>
      </c>
      <c r="R3" s="28" t="s">
        <v>46</v>
      </c>
      <c r="S3" s="28" t="s">
        <v>47</v>
      </c>
      <c r="T3" s="28" t="s">
        <v>48</v>
      </c>
    </row>
    <row r="4" spans="1:22" ht="14.25" thickTop="1">
      <c r="A4" s="28">
        <v>1981</v>
      </c>
      <c r="B4" s="102"/>
      <c r="C4" s="88"/>
      <c r="D4" s="26" t="e">
        <f>RANK(B4,$B$4:$B$33)</f>
        <v>#N/A</v>
      </c>
      <c r="E4" s="99"/>
      <c r="H4" s="81"/>
      <c r="I4" s="81"/>
      <c r="J4" s="37"/>
      <c r="K4" s="38">
        <f>IF(B4="","",ROW(A1))</f>
      </c>
      <c r="L4" s="39">
        <f>IF(COUNT($K$4:$K$33)&lt;ROW(A1),"",INDEX($B$4:$B$33,SMALL($K$4:$K$33,ROW(A1))))</f>
      </c>
      <c r="M4" s="39">
        <f>IF(COUNT($K$4:$K$33)&lt;ROW(A1),"",INDEX($H$4:$H$33,SMALL($K$4:$K$33,ROW(A1))))</f>
      </c>
      <c r="N4" s="39">
        <f>IF(COUNT($K$4:$K$33)&lt;ROW(A1),"",INDEX($I$4:$I$33,SMALL($K$4:$K$33,ROW(A1))))</f>
      </c>
      <c r="O4" s="40"/>
      <c r="P4" s="41" t="e">
        <f aca="true" t="shared" si="0" ref="P4:P33">$H$55*$H4+$I$55*I4+$H$56</f>
        <v>#REF!</v>
      </c>
      <c r="Q4" s="42" t="b">
        <f aca="true" t="shared" si="1" ref="Q4:Q33">IF($B4&lt;&gt;"",($P4-$B4)^2)</f>
        <v>0</v>
      </c>
      <c r="R4" s="43" t="e">
        <f aca="true" t="shared" si="2" ref="R4:R33">NORMDIST($B$49,$P4,$Q$49,TRUE)</f>
        <v>#NUM!</v>
      </c>
      <c r="S4" s="43" t="e">
        <f>1-R4-T4</f>
        <v>#NUM!</v>
      </c>
      <c r="T4" s="43" t="e">
        <f aca="true" t="shared" si="3" ref="T4:T33">1-NORMDIST($B$50,$P4,$Q$49,TRUE)</f>
        <v>#NUM!</v>
      </c>
      <c r="V4" s="44"/>
    </row>
    <row r="5" spans="1:20" ht="13.5">
      <c r="A5" s="28">
        <v>1982</v>
      </c>
      <c r="B5" s="103"/>
      <c r="C5" s="88"/>
      <c r="D5" s="26" t="e">
        <f aca="true" t="shared" si="4" ref="D5:D33">RANK(B5,$B$4:$B$33)</f>
        <v>#N/A</v>
      </c>
      <c r="E5" s="100"/>
      <c r="H5" s="82"/>
      <c r="I5" s="82"/>
      <c r="J5" s="37"/>
      <c r="K5" s="38">
        <f aca="true" t="shared" si="5" ref="K5:K33">IF(B5="","",ROW(A2))</f>
      </c>
      <c r="L5" s="39">
        <f aca="true" t="shared" si="6" ref="L5:L33">IF(COUNT($K$4:$K$33)&lt;ROW(A2),"",INDEX($B$4:$B$33,SMALL($K$4:$K$33,ROW(A2))))</f>
      </c>
      <c r="M5" s="39">
        <f aca="true" t="shared" si="7" ref="M5:M33">IF(COUNT($K$4:$K$33)&lt;ROW(A2),"",INDEX($H$4:$H$33,SMALL($K$4:$K$33,ROW(A2))))</f>
      </c>
      <c r="N5" s="39">
        <f aca="true" t="shared" si="8" ref="N5:N33">IF(COUNT($K$4:$K$33)&lt;ROW(A2),"",INDEX($I$4:$I$33,SMALL($K$4:$K$33,ROW(A2))))</f>
      </c>
      <c r="O5" s="40"/>
      <c r="P5" s="41" t="e">
        <f t="shared" si="0"/>
        <v>#REF!</v>
      </c>
      <c r="Q5" s="42" t="b">
        <f t="shared" si="1"/>
        <v>0</v>
      </c>
      <c r="R5" s="43" t="e">
        <f t="shared" si="2"/>
        <v>#NUM!</v>
      </c>
      <c r="S5" s="43" t="e">
        <f aca="true" t="shared" si="9" ref="S5:S33">1-R5-T5</f>
        <v>#NUM!</v>
      </c>
      <c r="T5" s="43" t="e">
        <f t="shared" si="3"/>
        <v>#NUM!</v>
      </c>
    </row>
    <row r="6" spans="1:20" ht="12.75">
      <c r="A6" s="28">
        <v>1983</v>
      </c>
      <c r="B6" s="103"/>
      <c r="C6" s="88"/>
      <c r="D6" s="26" t="e">
        <f t="shared" si="4"/>
        <v>#N/A</v>
      </c>
      <c r="E6" s="100"/>
      <c r="H6" s="82"/>
      <c r="I6" s="82"/>
      <c r="J6" s="37"/>
      <c r="K6" s="38">
        <f t="shared" si="5"/>
      </c>
      <c r="L6" s="39">
        <f t="shared" si="6"/>
      </c>
      <c r="M6" s="39">
        <f t="shared" si="7"/>
      </c>
      <c r="N6" s="39">
        <f t="shared" si="8"/>
      </c>
      <c r="O6" s="40"/>
      <c r="P6" s="41" t="e">
        <f t="shared" si="0"/>
        <v>#REF!</v>
      </c>
      <c r="Q6" s="42" t="b">
        <f t="shared" si="1"/>
        <v>0</v>
      </c>
      <c r="R6" s="43" t="e">
        <f t="shared" si="2"/>
        <v>#NUM!</v>
      </c>
      <c r="S6" s="43" t="e">
        <f t="shared" si="9"/>
        <v>#NUM!</v>
      </c>
      <c r="T6" s="43" t="e">
        <f t="shared" si="3"/>
        <v>#NUM!</v>
      </c>
    </row>
    <row r="7" spans="1:20" ht="12.75">
      <c r="A7" s="28">
        <v>1984</v>
      </c>
      <c r="B7" s="103"/>
      <c r="C7" s="88"/>
      <c r="D7" s="26" t="e">
        <f t="shared" si="4"/>
        <v>#N/A</v>
      </c>
      <c r="E7" s="100"/>
      <c r="H7" s="82"/>
      <c r="I7" s="82"/>
      <c r="J7" s="37"/>
      <c r="K7" s="38">
        <f t="shared" si="5"/>
      </c>
      <c r="L7" s="39">
        <f t="shared" si="6"/>
      </c>
      <c r="M7" s="39">
        <f t="shared" si="7"/>
      </c>
      <c r="N7" s="39">
        <f t="shared" si="8"/>
      </c>
      <c r="O7" s="40"/>
      <c r="P7" s="41" t="e">
        <f t="shared" si="0"/>
        <v>#REF!</v>
      </c>
      <c r="Q7" s="42" t="b">
        <f t="shared" si="1"/>
        <v>0</v>
      </c>
      <c r="R7" s="43" t="e">
        <f t="shared" si="2"/>
        <v>#NUM!</v>
      </c>
      <c r="S7" s="43" t="e">
        <f t="shared" si="9"/>
        <v>#NUM!</v>
      </c>
      <c r="T7" s="43" t="e">
        <f t="shared" si="3"/>
        <v>#NUM!</v>
      </c>
    </row>
    <row r="8" spans="1:20" ht="12.75">
      <c r="A8" s="28">
        <v>1985</v>
      </c>
      <c r="B8" s="103"/>
      <c r="C8" s="88"/>
      <c r="D8" s="26" t="e">
        <f t="shared" si="4"/>
        <v>#N/A</v>
      </c>
      <c r="E8" s="100"/>
      <c r="H8" s="82"/>
      <c r="I8" s="82"/>
      <c r="J8" s="37"/>
      <c r="K8" s="38">
        <f t="shared" si="5"/>
      </c>
      <c r="L8" s="39">
        <f t="shared" si="6"/>
      </c>
      <c r="M8" s="39">
        <f t="shared" si="7"/>
      </c>
      <c r="N8" s="39">
        <f t="shared" si="8"/>
      </c>
      <c r="O8" s="40"/>
      <c r="P8" s="41" t="e">
        <f t="shared" si="0"/>
        <v>#REF!</v>
      </c>
      <c r="Q8" s="42" t="b">
        <f t="shared" si="1"/>
        <v>0</v>
      </c>
      <c r="R8" s="43" t="e">
        <f t="shared" si="2"/>
        <v>#NUM!</v>
      </c>
      <c r="S8" s="43" t="e">
        <f t="shared" si="9"/>
        <v>#NUM!</v>
      </c>
      <c r="T8" s="43" t="e">
        <f t="shared" si="3"/>
        <v>#NUM!</v>
      </c>
    </row>
    <row r="9" spans="1:20" ht="12.75">
      <c r="A9" s="28">
        <v>1986</v>
      </c>
      <c r="B9" s="103"/>
      <c r="C9" s="88"/>
      <c r="D9" s="26" t="e">
        <f t="shared" si="4"/>
        <v>#N/A</v>
      </c>
      <c r="E9" s="100"/>
      <c r="H9" s="82"/>
      <c r="I9" s="82"/>
      <c r="J9" s="37"/>
      <c r="K9" s="38">
        <f t="shared" si="5"/>
      </c>
      <c r="L9" s="39">
        <f t="shared" si="6"/>
      </c>
      <c r="M9" s="39">
        <f t="shared" si="7"/>
      </c>
      <c r="N9" s="39">
        <f t="shared" si="8"/>
      </c>
      <c r="O9" s="40"/>
      <c r="P9" s="41" t="e">
        <f t="shared" si="0"/>
        <v>#REF!</v>
      </c>
      <c r="Q9" s="42" t="b">
        <f t="shared" si="1"/>
        <v>0</v>
      </c>
      <c r="R9" s="43" t="e">
        <f t="shared" si="2"/>
        <v>#NUM!</v>
      </c>
      <c r="S9" s="43" t="e">
        <f t="shared" si="9"/>
        <v>#NUM!</v>
      </c>
      <c r="T9" s="43" t="e">
        <f t="shared" si="3"/>
        <v>#NUM!</v>
      </c>
    </row>
    <row r="10" spans="1:20" ht="12.75">
      <c r="A10" s="28">
        <v>1987</v>
      </c>
      <c r="B10" s="103"/>
      <c r="C10" s="88"/>
      <c r="D10" s="26" t="e">
        <f t="shared" si="4"/>
        <v>#N/A</v>
      </c>
      <c r="E10" s="100"/>
      <c r="H10" s="82"/>
      <c r="I10" s="82"/>
      <c r="J10" s="37"/>
      <c r="K10" s="38">
        <f t="shared" si="5"/>
      </c>
      <c r="L10" s="39">
        <f t="shared" si="6"/>
      </c>
      <c r="M10" s="39">
        <f t="shared" si="7"/>
      </c>
      <c r="N10" s="39">
        <f t="shared" si="8"/>
      </c>
      <c r="O10" s="40"/>
      <c r="P10" s="41" t="e">
        <f t="shared" si="0"/>
        <v>#REF!</v>
      </c>
      <c r="Q10" s="42" t="b">
        <f t="shared" si="1"/>
        <v>0</v>
      </c>
      <c r="R10" s="43" t="e">
        <f t="shared" si="2"/>
        <v>#NUM!</v>
      </c>
      <c r="S10" s="43" t="e">
        <f t="shared" si="9"/>
        <v>#NUM!</v>
      </c>
      <c r="T10" s="43" t="e">
        <f t="shared" si="3"/>
        <v>#NUM!</v>
      </c>
    </row>
    <row r="11" spans="1:20" ht="12.75">
      <c r="A11" s="28">
        <v>1988</v>
      </c>
      <c r="B11" s="103"/>
      <c r="C11" s="88"/>
      <c r="D11" s="26" t="e">
        <f t="shared" si="4"/>
        <v>#N/A</v>
      </c>
      <c r="E11" s="100"/>
      <c r="H11" s="82"/>
      <c r="I11" s="82"/>
      <c r="J11" s="37"/>
      <c r="K11" s="38">
        <f t="shared" si="5"/>
      </c>
      <c r="L11" s="39">
        <f t="shared" si="6"/>
      </c>
      <c r="M11" s="39">
        <f t="shared" si="7"/>
      </c>
      <c r="N11" s="39">
        <f t="shared" si="8"/>
      </c>
      <c r="O11" s="40"/>
      <c r="P11" s="41" t="e">
        <f t="shared" si="0"/>
        <v>#REF!</v>
      </c>
      <c r="Q11" s="42" t="b">
        <f t="shared" si="1"/>
        <v>0</v>
      </c>
      <c r="R11" s="43" t="e">
        <f t="shared" si="2"/>
        <v>#NUM!</v>
      </c>
      <c r="S11" s="43" t="e">
        <f t="shared" si="9"/>
        <v>#NUM!</v>
      </c>
      <c r="T11" s="43" t="e">
        <f t="shared" si="3"/>
        <v>#NUM!</v>
      </c>
    </row>
    <row r="12" spans="1:20" ht="12.75">
      <c r="A12" s="28">
        <v>1989</v>
      </c>
      <c r="B12" s="103"/>
      <c r="C12" s="88"/>
      <c r="D12" s="26" t="e">
        <f t="shared" si="4"/>
        <v>#N/A</v>
      </c>
      <c r="E12" s="100"/>
      <c r="H12" s="82"/>
      <c r="I12" s="82"/>
      <c r="J12" s="37"/>
      <c r="K12" s="38">
        <f t="shared" si="5"/>
      </c>
      <c r="L12" s="39">
        <f t="shared" si="6"/>
      </c>
      <c r="M12" s="39">
        <f t="shared" si="7"/>
      </c>
      <c r="N12" s="39">
        <f t="shared" si="8"/>
      </c>
      <c r="O12" s="40"/>
      <c r="P12" s="41" t="e">
        <f t="shared" si="0"/>
        <v>#REF!</v>
      </c>
      <c r="Q12" s="42" t="b">
        <f t="shared" si="1"/>
        <v>0</v>
      </c>
      <c r="R12" s="43" t="e">
        <f t="shared" si="2"/>
        <v>#NUM!</v>
      </c>
      <c r="S12" s="43" t="e">
        <f t="shared" si="9"/>
        <v>#NUM!</v>
      </c>
      <c r="T12" s="43" t="e">
        <f t="shared" si="3"/>
        <v>#NUM!</v>
      </c>
    </row>
    <row r="13" spans="1:20" ht="12.75">
      <c r="A13" s="28">
        <v>1990</v>
      </c>
      <c r="B13" s="103"/>
      <c r="C13" s="88"/>
      <c r="D13" s="26" t="e">
        <f t="shared" si="4"/>
        <v>#N/A</v>
      </c>
      <c r="E13" s="100"/>
      <c r="H13" s="82"/>
      <c r="I13" s="82"/>
      <c r="J13" s="37"/>
      <c r="K13" s="38">
        <f t="shared" si="5"/>
      </c>
      <c r="L13" s="39">
        <f t="shared" si="6"/>
      </c>
      <c r="M13" s="39">
        <f t="shared" si="7"/>
      </c>
      <c r="N13" s="39">
        <f t="shared" si="8"/>
      </c>
      <c r="O13" s="40"/>
      <c r="P13" s="41" t="e">
        <f t="shared" si="0"/>
        <v>#REF!</v>
      </c>
      <c r="Q13" s="42" t="b">
        <f t="shared" si="1"/>
        <v>0</v>
      </c>
      <c r="R13" s="43" t="e">
        <f t="shared" si="2"/>
        <v>#NUM!</v>
      </c>
      <c r="S13" s="43" t="e">
        <f t="shared" si="9"/>
        <v>#NUM!</v>
      </c>
      <c r="T13" s="43" t="e">
        <f t="shared" si="3"/>
        <v>#NUM!</v>
      </c>
    </row>
    <row r="14" spans="1:20" ht="12.75">
      <c r="A14" s="28">
        <v>1991</v>
      </c>
      <c r="B14" s="103"/>
      <c r="C14" s="88"/>
      <c r="D14" s="26" t="e">
        <f t="shared" si="4"/>
        <v>#N/A</v>
      </c>
      <c r="E14" s="100"/>
      <c r="H14" s="82"/>
      <c r="I14" s="82"/>
      <c r="J14" s="37"/>
      <c r="K14" s="38">
        <f t="shared" si="5"/>
      </c>
      <c r="L14" s="39">
        <f t="shared" si="6"/>
      </c>
      <c r="M14" s="39">
        <f t="shared" si="7"/>
      </c>
      <c r="N14" s="39">
        <f t="shared" si="8"/>
      </c>
      <c r="O14" s="40"/>
      <c r="P14" s="41" t="e">
        <f t="shared" si="0"/>
        <v>#REF!</v>
      </c>
      <c r="Q14" s="42" t="b">
        <f t="shared" si="1"/>
        <v>0</v>
      </c>
      <c r="R14" s="43" t="e">
        <f t="shared" si="2"/>
        <v>#NUM!</v>
      </c>
      <c r="S14" s="43" t="e">
        <f t="shared" si="9"/>
        <v>#NUM!</v>
      </c>
      <c r="T14" s="43" t="e">
        <f t="shared" si="3"/>
        <v>#NUM!</v>
      </c>
    </row>
    <row r="15" spans="1:20" ht="12.75">
      <c r="A15" s="28">
        <v>1992</v>
      </c>
      <c r="B15" s="103"/>
      <c r="C15" s="88"/>
      <c r="D15" s="26" t="e">
        <f t="shared" si="4"/>
        <v>#N/A</v>
      </c>
      <c r="E15" s="100"/>
      <c r="H15" s="82"/>
      <c r="I15" s="82"/>
      <c r="J15" s="37"/>
      <c r="K15" s="38">
        <f t="shared" si="5"/>
      </c>
      <c r="L15" s="39">
        <f t="shared" si="6"/>
      </c>
      <c r="M15" s="39">
        <f t="shared" si="7"/>
      </c>
      <c r="N15" s="39">
        <f t="shared" si="8"/>
      </c>
      <c r="O15" s="40"/>
      <c r="P15" s="41" t="e">
        <f t="shared" si="0"/>
        <v>#REF!</v>
      </c>
      <c r="Q15" s="42" t="b">
        <f t="shared" si="1"/>
        <v>0</v>
      </c>
      <c r="R15" s="43" t="e">
        <f t="shared" si="2"/>
        <v>#NUM!</v>
      </c>
      <c r="S15" s="43" t="e">
        <f t="shared" si="9"/>
        <v>#NUM!</v>
      </c>
      <c r="T15" s="43" t="e">
        <f t="shared" si="3"/>
        <v>#NUM!</v>
      </c>
    </row>
    <row r="16" spans="1:20" ht="12.75">
      <c r="A16" s="28">
        <v>1993</v>
      </c>
      <c r="B16" s="103"/>
      <c r="C16" s="88"/>
      <c r="D16" s="26" t="e">
        <f t="shared" si="4"/>
        <v>#N/A</v>
      </c>
      <c r="E16" s="100"/>
      <c r="H16" s="82"/>
      <c r="I16" s="82"/>
      <c r="J16" s="37"/>
      <c r="K16" s="38">
        <f t="shared" si="5"/>
      </c>
      <c r="L16" s="39">
        <f t="shared" si="6"/>
      </c>
      <c r="M16" s="39">
        <f t="shared" si="7"/>
      </c>
      <c r="N16" s="39">
        <f t="shared" si="8"/>
      </c>
      <c r="O16" s="40"/>
      <c r="P16" s="41" t="e">
        <f t="shared" si="0"/>
        <v>#REF!</v>
      </c>
      <c r="Q16" s="42" t="b">
        <f t="shared" si="1"/>
        <v>0</v>
      </c>
      <c r="R16" s="43" t="e">
        <f t="shared" si="2"/>
        <v>#NUM!</v>
      </c>
      <c r="S16" s="43" t="e">
        <f t="shared" si="9"/>
        <v>#NUM!</v>
      </c>
      <c r="T16" s="43" t="e">
        <f t="shared" si="3"/>
        <v>#NUM!</v>
      </c>
    </row>
    <row r="17" spans="1:20" ht="12.75">
      <c r="A17" s="28">
        <v>1994</v>
      </c>
      <c r="B17" s="103"/>
      <c r="C17" s="88"/>
      <c r="D17" s="26" t="e">
        <f t="shared" si="4"/>
        <v>#N/A</v>
      </c>
      <c r="E17" s="100"/>
      <c r="H17" s="82"/>
      <c r="I17" s="82"/>
      <c r="J17" s="37"/>
      <c r="K17" s="38">
        <f t="shared" si="5"/>
      </c>
      <c r="L17" s="39">
        <f t="shared" si="6"/>
      </c>
      <c r="M17" s="39">
        <f t="shared" si="7"/>
      </c>
      <c r="N17" s="39">
        <f t="shared" si="8"/>
      </c>
      <c r="O17" s="40"/>
      <c r="P17" s="41" t="e">
        <f t="shared" si="0"/>
        <v>#REF!</v>
      </c>
      <c r="Q17" s="42" t="b">
        <f t="shared" si="1"/>
        <v>0</v>
      </c>
      <c r="R17" s="43" t="e">
        <f t="shared" si="2"/>
        <v>#NUM!</v>
      </c>
      <c r="S17" s="43" t="e">
        <f t="shared" si="9"/>
        <v>#NUM!</v>
      </c>
      <c r="T17" s="43" t="e">
        <f t="shared" si="3"/>
        <v>#NUM!</v>
      </c>
    </row>
    <row r="18" spans="1:20" ht="12.75">
      <c r="A18" s="28">
        <v>1995</v>
      </c>
      <c r="B18" s="103"/>
      <c r="C18" s="88"/>
      <c r="D18" s="26" t="e">
        <f t="shared" si="4"/>
        <v>#N/A</v>
      </c>
      <c r="E18" s="100"/>
      <c r="H18" s="82"/>
      <c r="I18" s="82"/>
      <c r="J18" s="37"/>
      <c r="K18" s="38">
        <f t="shared" si="5"/>
      </c>
      <c r="L18" s="39">
        <f t="shared" si="6"/>
      </c>
      <c r="M18" s="39">
        <f t="shared" si="7"/>
      </c>
      <c r="N18" s="39">
        <f t="shared" si="8"/>
      </c>
      <c r="O18" s="40"/>
      <c r="P18" s="41" t="e">
        <f t="shared" si="0"/>
        <v>#REF!</v>
      </c>
      <c r="Q18" s="42" t="b">
        <f t="shared" si="1"/>
        <v>0</v>
      </c>
      <c r="R18" s="43" t="e">
        <f t="shared" si="2"/>
        <v>#NUM!</v>
      </c>
      <c r="S18" s="43" t="e">
        <f t="shared" si="9"/>
        <v>#NUM!</v>
      </c>
      <c r="T18" s="43" t="e">
        <f t="shared" si="3"/>
        <v>#NUM!</v>
      </c>
    </row>
    <row r="19" spans="1:20" ht="12.75">
      <c r="A19" s="28">
        <v>1996</v>
      </c>
      <c r="B19" s="103"/>
      <c r="C19" s="88"/>
      <c r="D19" s="26" t="e">
        <f t="shared" si="4"/>
        <v>#N/A</v>
      </c>
      <c r="E19" s="100"/>
      <c r="H19" s="82"/>
      <c r="I19" s="82"/>
      <c r="J19" s="37"/>
      <c r="K19" s="38">
        <f t="shared" si="5"/>
      </c>
      <c r="L19" s="39">
        <f t="shared" si="6"/>
      </c>
      <c r="M19" s="39">
        <f t="shared" si="7"/>
      </c>
      <c r="N19" s="39">
        <f t="shared" si="8"/>
      </c>
      <c r="O19" s="40"/>
      <c r="P19" s="41" t="e">
        <f t="shared" si="0"/>
        <v>#REF!</v>
      </c>
      <c r="Q19" s="42" t="b">
        <f t="shared" si="1"/>
        <v>0</v>
      </c>
      <c r="R19" s="43" t="e">
        <f t="shared" si="2"/>
        <v>#NUM!</v>
      </c>
      <c r="S19" s="43" t="e">
        <f t="shared" si="9"/>
        <v>#NUM!</v>
      </c>
      <c r="T19" s="43" t="e">
        <f t="shared" si="3"/>
        <v>#NUM!</v>
      </c>
    </row>
    <row r="20" spans="1:20" ht="12.75">
      <c r="A20" s="28">
        <v>1997</v>
      </c>
      <c r="B20" s="103"/>
      <c r="C20" s="88"/>
      <c r="D20" s="26" t="e">
        <f t="shared" si="4"/>
        <v>#N/A</v>
      </c>
      <c r="E20" s="100"/>
      <c r="H20" s="82"/>
      <c r="I20" s="82"/>
      <c r="J20" s="37"/>
      <c r="K20" s="38">
        <f t="shared" si="5"/>
      </c>
      <c r="L20" s="39">
        <f t="shared" si="6"/>
      </c>
      <c r="M20" s="39">
        <f t="shared" si="7"/>
      </c>
      <c r="N20" s="39">
        <f t="shared" si="8"/>
      </c>
      <c r="O20" s="40"/>
      <c r="P20" s="41" t="e">
        <f t="shared" si="0"/>
        <v>#REF!</v>
      </c>
      <c r="Q20" s="42" t="b">
        <f t="shared" si="1"/>
        <v>0</v>
      </c>
      <c r="R20" s="43" t="e">
        <f t="shared" si="2"/>
        <v>#NUM!</v>
      </c>
      <c r="S20" s="43" t="e">
        <f t="shared" si="9"/>
        <v>#NUM!</v>
      </c>
      <c r="T20" s="43" t="e">
        <f t="shared" si="3"/>
        <v>#NUM!</v>
      </c>
    </row>
    <row r="21" spans="1:20" ht="12.75">
      <c r="A21" s="28">
        <v>1998</v>
      </c>
      <c r="B21" s="103"/>
      <c r="C21" s="88"/>
      <c r="D21" s="26" t="e">
        <f t="shared" si="4"/>
        <v>#N/A</v>
      </c>
      <c r="E21" s="100"/>
      <c r="H21" s="82"/>
      <c r="I21" s="82"/>
      <c r="J21" s="37"/>
      <c r="K21" s="38">
        <f t="shared" si="5"/>
      </c>
      <c r="L21" s="39">
        <f t="shared" si="6"/>
      </c>
      <c r="M21" s="39">
        <f t="shared" si="7"/>
      </c>
      <c r="N21" s="39">
        <f t="shared" si="8"/>
      </c>
      <c r="O21" s="40"/>
      <c r="P21" s="41" t="e">
        <f t="shared" si="0"/>
        <v>#REF!</v>
      </c>
      <c r="Q21" s="42" t="b">
        <f t="shared" si="1"/>
        <v>0</v>
      </c>
      <c r="R21" s="43" t="e">
        <f t="shared" si="2"/>
        <v>#NUM!</v>
      </c>
      <c r="S21" s="43" t="e">
        <f t="shared" si="9"/>
        <v>#NUM!</v>
      </c>
      <c r="T21" s="43" t="e">
        <f t="shared" si="3"/>
        <v>#NUM!</v>
      </c>
    </row>
    <row r="22" spans="1:20" ht="12.75">
      <c r="A22" s="28">
        <v>1999</v>
      </c>
      <c r="B22" s="103"/>
      <c r="C22" s="88"/>
      <c r="D22" s="26" t="e">
        <f t="shared" si="4"/>
        <v>#N/A</v>
      </c>
      <c r="E22" s="100"/>
      <c r="H22" s="82"/>
      <c r="I22" s="82"/>
      <c r="J22" s="37"/>
      <c r="K22" s="38">
        <f t="shared" si="5"/>
      </c>
      <c r="L22" s="39">
        <f t="shared" si="6"/>
      </c>
      <c r="M22" s="39">
        <f t="shared" si="7"/>
      </c>
      <c r="N22" s="39">
        <f t="shared" si="8"/>
      </c>
      <c r="O22" s="40"/>
      <c r="P22" s="41" t="e">
        <f t="shared" si="0"/>
        <v>#REF!</v>
      </c>
      <c r="Q22" s="42" t="b">
        <f t="shared" si="1"/>
        <v>0</v>
      </c>
      <c r="R22" s="43" t="e">
        <f t="shared" si="2"/>
        <v>#NUM!</v>
      </c>
      <c r="S22" s="43" t="e">
        <f t="shared" si="9"/>
        <v>#NUM!</v>
      </c>
      <c r="T22" s="43" t="e">
        <f t="shared" si="3"/>
        <v>#NUM!</v>
      </c>
    </row>
    <row r="23" spans="1:20" ht="12.75">
      <c r="A23" s="28">
        <v>2000</v>
      </c>
      <c r="B23" s="103"/>
      <c r="C23" s="88"/>
      <c r="D23" s="26" t="e">
        <f t="shared" si="4"/>
        <v>#N/A</v>
      </c>
      <c r="E23" s="100"/>
      <c r="H23" s="82"/>
      <c r="I23" s="82"/>
      <c r="J23" s="37"/>
      <c r="K23" s="38">
        <f t="shared" si="5"/>
      </c>
      <c r="L23" s="39">
        <f t="shared" si="6"/>
      </c>
      <c r="M23" s="39">
        <f t="shared" si="7"/>
      </c>
      <c r="N23" s="39">
        <f t="shared" si="8"/>
      </c>
      <c r="O23" s="40"/>
      <c r="P23" s="41" t="e">
        <f t="shared" si="0"/>
        <v>#REF!</v>
      </c>
      <c r="Q23" s="42" t="b">
        <f t="shared" si="1"/>
        <v>0</v>
      </c>
      <c r="R23" s="43" t="e">
        <f t="shared" si="2"/>
        <v>#NUM!</v>
      </c>
      <c r="S23" s="43" t="e">
        <f t="shared" si="9"/>
        <v>#NUM!</v>
      </c>
      <c r="T23" s="43" t="e">
        <f t="shared" si="3"/>
        <v>#NUM!</v>
      </c>
    </row>
    <row r="24" spans="1:20" ht="12.75">
      <c r="A24" s="28">
        <v>2001</v>
      </c>
      <c r="B24" s="103"/>
      <c r="C24" s="88"/>
      <c r="D24" s="26" t="e">
        <f t="shared" si="4"/>
        <v>#N/A</v>
      </c>
      <c r="E24" s="100"/>
      <c r="H24" s="82"/>
      <c r="I24" s="82"/>
      <c r="J24" s="37"/>
      <c r="K24" s="38">
        <f t="shared" si="5"/>
      </c>
      <c r="L24" s="39">
        <f t="shared" si="6"/>
      </c>
      <c r="M24" s="39">
        <f t="shared" si="7"/>
      </c>
      <c r="N24" s="39">
        <f t="shared" si="8"/>
      </c>
      <c r="O24" s="40"/>
      <c r="P24" s="41" t="e">
        <f t="shared" si="0"/>
        <v>#REF!</v>
      </c>
      <c r="Q24" s="42" t="b">
        <f t="shared" si="1"/>
        <v>0</v>
      </c>
      <c r="R24" s="43" t="e">
        <f t="shared" si="2"/>
        <v>#NUM!</v>
      </c>
      <c r="S24" s="43" t="e">
        <f t="shared" si="9"/>
        <v>#NUM!</v>
      </c>
      <c r="T24" s="43" t="e">
        <f t="shared" si="3"/>
        <v>#NUM!</v>
      </c>
    </row>
    <row r="25" spans="1:20" ht="12.75">
      <c r="A25" s="28">
        <v>2002</v>
      </c>
      <c r="B25" s="103"/>
      <c r="C25" s="88"/>
      <c r="D25" s="26" t="e">
        <f t="shared" si="4"/>
        <v>#N/A</v>
      </c>
      <c r="E25" s="100"/>
      <c r="H25" s="82"/>
      <c r="I25" s="82"/>
      <c r="J25" s="37"/>
      <c r="K25" s="38">
        <f t="shared" si="5"/>
      </c>
      <c r="L25" s="39">
        <f t="shared" si="6"/>
      </c>
      <c r="M25" s="39">
        <f t="shared" si="7"/>
      </c>
      <c r="N25" s="39">
        <f t="shared" si="8"/>
      </c>
      <c r="O25" s="40"/>
      <c r="P25" s="41" t="e">
        <f t="shared" si="0"/>
        <v>#REF!</v>
      </c>
      <c r="Q25" s="42" t="b">
        <f t="shared" si="1"/>
        <v>0</v>
      </c>
      <c r="R25" s="43" t="e">
        <f t="shared" si="2"/>
        <v>#NUM!</v>
      </c>
      <c r="S25" s="43" t="e">
        <f t="shared" si="9"/>
        <v>#NUM!</v>
      </c>
      <c r="T25" s="43" t="e">
        <f t="shared" si="3"/>
        <v>#NUM!</v>
      </c>
    </row>
    <row r="26" spans="1:20" ht="12.75">
      <c r="A26" s="28">
        <v>2003</v>
      </c>
      <c r="B26" s="103"/>
      <c r="C26" s="88"/>
      <c r="D26" s="26" t="e">
        <f t="shared" si="4"/>
        <v>#N/A</v>
      </c>
      <c r="E26" s="100"/>
      <c r="H26" s="82"/>
      <c r="I26" s="82"/>
      <c r="J26" s="37"/>
      <c r="K26" s="38">
        <f t="shared" si="5"/>
      </c>
      <c r="L26" s="39">
        <f t="shared" si="6"/>
      </c>
      <c r="M26" s="39">
        <f t="shared" si="7"/>
      </c>
      <c r="N26" s="39">
        <f t="shared" si="8"/>
      </c>
      <c r="O26" s="40"/>
      <c r="P26" s="41" t="e">
        <f t="shared" si="0"/>
        <v>#REF!</v>
      </c>
      <c r="Q26" s="42" t="b">
        <f t="shared" si="1"/>
        <v>0</v>
      </c>
      <c r="R26" s="43" t="e">
        <f t="shared" si="2"/>
        <v>#NUM!</v>
      </c>
      <c r="S26" s="43" t="e">
        <f t="shared" si="9"/>
        <v>#NUM!</v>
      </c>
      <c r="T26" s="43" t="e">
        <f t="shared" si="3"/>
        <v>#NUM!</v>
      </c>
    </row>
    <row r="27" spans="1:20" ht="12.75">
      <c r="A27" s="28">
        <v>2004</v>
      </c>
      <c r="B27" s="103"/>
      <c r="C27" s="88"/>
      <c r="D27" s="26" t="e">
        <f t="shared" si="4"/>
        <v>#N/A</v>
      </c>
      <c r="E27" s="100"/>
      <c r="H27" s="82"/>
      <c r="I27" s="82"/>
      <c r="J27" s="37"/>
      <c r="K27" s="38">
        <f t="shared" si="5"/>
      </c>
      <c r="L27" s="39">
        <f t="shared" si="6"/>
      </c>
      <c r="M27" s="39">
        <f t="shared" si="7"/>
      </c>
      <c r="N27" s="39">
        <f t="shared" si="8"/>
      </c>
      <c r="O27" s="40"/>
      <c r="P27" s="41" t="e">
        <f t="shared" si="0"/>
        <v>#REF!</v>
      </c>
      <c r="Q27" s="42" t="b">
        <f t="shared" si="1"/>
        <v>0</v>
      </c>
      <c r="R27" s="43" t="e">
        <f t="shared" si="2"/>
        <v>#NUM!</v>
      </c>
      <c r="S27" s="43" t="e">
        <f t="shared" si="9"/>
        <v>#NUM!</v>
      </c>
      <c r="T27" s="43" t="e">
        <f t="shared" si="3"/>
        <v>#NUM!</v>
      </c>
    </row>
    <row r="28" spans="1:20" ht="12.75">
      <c r="A28" s="28">
        <v>2005</v>
      </c>
      <c r="B28" s="103"/>
      <c r="C28" s="88"/>
      <c r="D28" s="26" t="e">
        <f t="shared" si="4"/>
        <v>#N/A</v>
      </c>
      <c r="E28" s="100"/>
      <c r="H28" s="82"/>
      <c r="I28" s="82"/>
      <c r="J28" s="37"/>
      <c r="K28" s="38">
        <f t="shared" si="5"/>
      </c>
      <c r="L28" s="39">
        <f t="shared" si="6"/>
      </c>
      <c r="M28" s="39">
        <f t="shared" si="7"/>
      </c>
      <c r="N28" s="39">
        <f t="shared" si="8"/>
      </c>
      <c r="O28" s="40"/>
      <c r="P28" s="41" t="e">
        <f t="shared" si="0"/>
        <v>#REF!</v>
      </c>
      <c r="Q28" s="42" t="b">
        <f t="shared" si="1"/>
        <v>0</v>
      </c>
      <c r="R28" s="43" t="e">
        <f t="shared" si="2"/>
        <v>#NUM!</v>
      </c>
      <c r="S28" s="43" t="e">
        <f t="shared" si="9"/>
        <v>#NUM!</v>
      </c>
      <c r="T28" s="43" t="e">
        <f t="shared" si="3"/>
        <v>#NUM!</v>
      </c>
    </row>
    <row r="29" spans="1:20" ht="12.75">
      <c r="A29" s="28">
        <v>2006</v>
      </c>
      <c r="B29" s="103"/>
      <c r="C29" s="88"/>
      <c r="D29" s="26" t="e">
        <f t="shared" si="4"/>
        <v>#N/A</v>
      </c>
      <c r="E29" s="100"/>
      <c r="H29" s="82"/>
      <c r="I29" s="82"/>
      <c r="J29" s="37"/>
      <c r="K29" s="38">
        <f t="shared" si="5"/>
      </c>
      <c r="L29" s="39">
        <f t="shared" si="6"/>
      </c>
      <c r="M29" s="39">
        <f t="shared" si="7"/>
      </c>
      <c r="N29" s="39">
        <f t="shared" si="8"/>
      </c>
      <c r="O29" s="40"/>
      <c r="P29" s="41" t="e">
        <f t="shared" si="0"/>
        <v>#REF!</v>
      </c>
      <c r="Q29" s="42" t="b">
        <f t="shared" si="1"/>
        <v>0</v>
      </c>
      <c r="R29" s="43" t="e">
        <f t="shared" si="2"/>
        <v>#NUM!</v>
      </c>
      <c r="S29" s="43" t="e">
        <f t="shared" si="9"/>
        <v>#NUM!</v>
      </c>
      <c r="T29" s="43" t="e">
        <f t="shared" si="3"/>
        <v>#NUM!</v>
      </c>
    </row>
    <row r="30" spans="1:20" ht="12.75">
      <c r="A30" s="28">
        <v>2007</v>
      </c>
      <c r="B30" s="103"/>
      <c r="C30" s="88"/>
      <c r="D30" s="26" t="e">
        <f t="shared" si="4"/>
        <v>#N/A</v>
      </c>
      <c r="E30" s="100"/>
      <c r="H30" s="82"/>
      <c r="I30" s="82"/>
      <c r="J30" s="37"/>
      <c r="K30" s="38">
        <f t="shared" si="5"/>
      </c>
      <c r="L30" s="39">
        <f t="shared" si="6"/>
      </c>
      <c r="M30" s="39">
        <f t="shared" si="7"/>
      </c>
      <c r="N30" s="39">
        <f t="shared" si="8"/>
      </c>
      <c r="O30" s="40"/>
      <c r="P30" s="41" t="e">
        <f t="shared" si="0"/>
        <v>#REF!</v>
      </c>
      <c r="Q30" s="42" t="b">
        <f t="shared" si="1"/>
        <v>0</v>
      </c>
      <c r="R30" s="43" t="e">
        <f t="shared" si="2"/>
        <v>#NUM!</v>
      </c>
      <c r="S30" s="43" t="e">
        <f t="shared" si="9"/>
        <v>#NUM!</v>
      </c>
      <c r="T30" s="43" t="e">
        <f t="shared" si="3"/>
        <v>#NUM!</v>
      </c>
    </row>
    <row r="31" spans="1:20" ht="12.75">
      <c r="A31" s="28">
        <v>2008</v>
      </c>
      <c r="B31" s="103"/>
      <c r="C31" s="88"/>
      <c r="D31" s="26" t="e">
        <f t="shared" si="4"/>
        <v>#N/A</v>
      </c>
      <c r="E31" s="100"/>
      <c r="H31" s="82"/>
      <c r="I31" s="82"/>
      <c r="J31" s="37"/>
      <c r="K31" s="38">
        <f t="shared" si="5"/>
      </c>
      <c r="L31" s="39">
        <f t="shared" si="6"/>
      </c>
      <c r="M31" s="39">
        <f t="shared" si="7"/>
      </c>
      <c r="N31" s="39">
        <f t="shared" si="8"/>
      </c>
      <c r="O31" s="40"/>
      <c r="P31" s="41" t="e">
        <f t="shared" si="0"/>
        <v>#REF!</v>
      </c>
      <c r="Q31" s="42" t="b">
        <f t="shared" si="1"/>
        <v>0</v>
      </c>
      <c r="R31" s="43" t="e">
        <f t="shared" si="2"/>
        <v>#NUM!</v>
      </c>
      <c r="S31" s="43" t="e">
        <f t="shared" si="9"/>
        <v>#NUM!</v>
      </c>
      <c r="T31" s="43" t="e">
        <f t="shared" si="3"/>
        <v>#NUM!</v>
      </c>
    </row>
    <row r="32" spans="1:20" ht="12.75">
      <c r="A32" s="28">
        <v>2009</v>
      </c>
      <c r="B32" s="103"/>
      <c r="C32" s="88"/>
      <c r="D32" s="26" t="e">
        <f t="shared" si="4"/>
        <v>#N/A</v>
      </c>
      <c r="E32" s="100"/>
      <c r="H32" s="82"/>
      <c r="I32" s="82"/>
      <c r="J32" s="37"/>
      <c r="K32" s="38">
        <f t="shared" si="5"/>
      </c>
      <c r="L32" s="39">
        <f t="shared" si="6"/>
      </c>
      <c r="M32" s="39">
        <f t="shared" si="7"/>
      </c>
      <c r="N32" s="39">
        <f t="shared" si="8"/>
      </c>
      <c r="O32" s="40"/>
      <c r="P32" s="41" t="e">
        <f t="shared" si="0"/>
        <v>#REF!</v>
      </c>
      <c r="Q32" s="42" t="b">
        <f t="shared" si="1"/>
        <v>0</v>
      </c>
      <c r="R32" s="43" t="e">
        <f t="shared" si="2"/>
        <v>#NUM!</v>
      </c>
      <c r="S32" s="43" t="e">
        <f t="shared" si="9"/>
        <v>#NUM!</v>
      </c>
      <c r="T32" s="43" t="e">
        <f t="shared" si="3"/>
        <v>#NUM!</v>
      </c>
    </row>
    <row r="33" spans="1:27" ht="13.5" thickBot="1">
      <c r="A33" s="28">
        <v>2010</v>
      </c>
      <c r="B33" s="104"/>
      <c r="C33" s="88"/>
      <c r="D33" s="26" t="e">
        <f t="shared" si="4"/>
        <v>#N/A</v>
      </c>
      <c r="E33" s="101"/>
      <c r="H33" s="83"/>
      <c r="I33" s="83"/>
      <c r="J33" s="37"/>
      <c r="K33" s="38">
        <f t="shared" si="5"/>
      </c>
      <c r="L33" s="39">
        <f t="shared" si="6"/>
      </c>
      <c r="M33" s="39">
        <f t="shared" si="7"/>
      </c>
      <c r="N33" s="39">
        <f t="shared" si="8"/>
      </c>
      <c r="O33" s="40"/>
      <c r="P33" s="41" t="e">
        <f t="shared" si="0"/>
        <v>#REF!</v>
      </c>
      <c r="Q33" s="42" t="b">
        <f t="shared" si="1"/>
        <v>0</v>
      </c>
      <c r="R33" s="43" t="e">
        <f t="shared" si="2"/>
        <v>#NUM!</v>
      </c>
      <c r="S33" s="43" t="e">
        <f t="shared" si="9"/>
        <v>#NUM!</v>
      </c>
      <c r="T33" s="43" t="e">
        <f t="shared" si="3"/>
        <v>#NUM!</v>
      </c>
      <c r="X33" s="45"/>
      <c r="Y33" s="45"/>
      <c r="Z33" s="45"/>
      <c r="AA33" s="45"/>
    </row>
    <row r="34" spans="1:20" ht="14.25" thickBot="1" thickTop="1">
      <c r="A34" s="46"/>
      <c r="B34" s="46"/>
      <c r="C34" s="85"/>
      <c r="D34" s="46"/>
      <c r="E34" s="46"/>
      <c r="F34" s="85"/>
      <c r="G34" s="85"/>
      <c r="H34" s="46"/>
      <c r="I34" s="46"/>
      <c r="P34" s="47"/>
      <c r="R34" s="48" t="s">
        <v>41</v>
      </c>
      <c r="S34" s="48" t="s">
        <v>42</v>
      </c>
      <c r="T34" s="48" t="s">
        <v>43</v>
      </c>
    </row>
    <row r="35" spans="1:27" ht="27.75" customHeight="1" thickBot="1" thickTop="1">
      <c r="A35" s="21" t="s">
        <v>49</v>
      </c>
      <c r="H35" s="92"/>
      <c r="I35" s="92"/>
      <c r="J35" s="37"/>
      <c r="K35" s="37"/>
      <c r="L35" s="37"/>
      <c r="M35" s="37"/>
      <c r="N35" s="37"/>
      <c r="O35" s="37"/>
      <c r="P35" s="41" t="e">
        <f>$H$55*$H35+$I$55*I35+$H$56</f>
        <v>#REF!</v>
      </c>
      <c r="Q35" s="42"/>
      <c r="R35" s="49" t="e">
        <f>NORMDIST($E$49,$P35,$Q$49,TRUE)</f>
        <v>#NUM!</v>
      </c>
      <c r="S35" s="49" t="e">
        <f>1-R35-T35</f>
        <v>#NUM!</v>
      </c>
      <c r="T35" s="49" t="e">
        <f>1-NORMDIST($E$50,$P35,$Q$49,TRUE)</f>
        <v>#NUM!</v>
      </c>
      <c r="X35" s="45"/>
      <c r="Y35" s="45"/>
      <c r="Z35" s="45"/>
      <c r="AA35" s="45"/>
    </row>
    <row r="36" spans="8:27" s="27" customFormat="1" ht="14.25" customHeight="1" thickTop="1">
      <c r="H36" s="50"/>
      <c r="I36" s="51"/>
      <c r="J36" s="51"/>
      <c r="K36" s="51"/>
      <c r="L36" s="51"/>
      <c r="M36" s="51"/>
      <c r="N36" s="51"/>
      <c r="O36" s="51"/>
      <c r="P36" s="52"/>
      <c r="Q36" s="53"/>
      <c r="R36" s="54"/>
      <c r="S36" s="54"/>
      <c r="T36" s="54"/>
      <c r="X36" s="55"/>
      <c r="Y36" s="55"/>
      <c r="Z36" s="55"/>
      <c r="AA36" s="55"/>
    </row>
    <row r="37" spans="1:27" s="27" customFormat="1" ht="13.5" customHeight="1" hidden="1">
      <c r="A37" s="84" t="s">
        <v>58</v>
      </c>
      <c r="B37" s="84" t="s">
        <v>59</v>
      </c>
      <c r="E37" s="84" t="s">
        <v>62</v>
      </c>
      <c r="H37" s="50"/>
      <c r="I37" s="51"/>
      <c r="J37" s="51"/>
      <c r="K37" s="51"/>
      <c r="L37" s="51"/>
      <c r="M37" s="51"/>
      <c r="N37" s="51"/>
      <c r="O37" s="51"/>
      <c r="P37" s="52"/>
      <c r="Q37" s="53"/>
      <c r="R37" s="54"/>
      <c r="S37" s="54"/>
      <c r="T37" s="54"/>
      <c r="X37" s="55"/>
      <c r="Y37" s="55"/>
      <c r="Z37" s="55"/>
      <c r="AA37" s="55"/>
    </row>
    <row r="38" spans="3:27" ht="13.5" customHeight="1" hidden="1">
      <c r="C38" s="50"/>
      <c r="H38" s="51"/>
      <c r="I38" s="51"/>
      <c r="J38" s="51"/>
      <c r="K38" s="51"/>
      <c r="L38" s="51"/>
      <c r="M38" s="51"/>
      <c r="N38" s="51"/>
      <c r="O38" s="51"/>
      <c r="P38" s="52"/>
      <c r="Q38" s="53"/>
      <c r="R38" s="54"/>
      <c r="S38" s="54"/>
      <c r="T38" s="54"/>
      <c r="X38" s="45"/>
      <c r="Y38" s="45"/>
      <c r="Z38" s="45"/>
      <c r="AA38" s="45"/>
    </row>
    <row r="39" spans="1:27" ht="13.5" customHeight="1" hidden="1">
      <c r="A39" s="56"/>
      <c r="B39" s="91" t="s">
        <v>61</v>
      </c>
      <c r="C39" s="27" t="s">
        <v>56</v>
      </c>
      <c r="E39" s="27" t="s">
        <v>60</v>
      </c>
      <c r="F39" s="27" t="s">
        <v>55</v>
      </c>
      <c r="H39" s="51"/>
      <c r="I39" s="51"/>
      <c r="J39" s="51"/>
      <c r="K39" s="51"/>
      <c r="L39" s="51"/>
      <c r="M39" s="51"/>
      <c r="N39" s="51"/>
      <c r="O39" s="51"/>
      <c r="P39" s="52"/>
      <c r="Q39" s="53"/>
      <c r="R39" s="54"/>
      <c r="S39" s="54"/>
      <c r="T39" s="54"/>
      <c r="X39" s="45"/>
      <c r="Y39" s="45"/>
      <c r="Z39" s="45"/>
      <c r="AA39" s="45"/>
    </row>
    <row r="40" spans="1:27" ht="13.5" customHeight="1" hidden="1">
      <c r="A40" s="87" t="s">
        <v>29</v>
      </c>
      <c r="B40" s="90">
        <f>COUNTA(B$4:B$33)</f>
        <v>0</v>
      </c>
      <c r="C40" s="28"/>
      <c r="E40" s="90">
        <f>COUNTA(E$4:E$33)</f>
        <v>0</v>
      </c>
      <c r="F40" s="28"/>
      <c r="H40" s="51"/>
      <c r="I40" s="51"/>
      <c r="J40" s="27"/>
      <c r="K40" s="51"/>
      <c r="L40" s="53"/>
      <c r="N40" s="54"/>
      <c r="O40" s="54"/>
      <c r="X40" s="45"/>
      <c r="Y40" s="45"/>
      <c r="Z40" s="45"/>
      <c r="AA40" s="45"/>
    </row>
    <row r="41" spans="1:27" ht="13.5" customHeight="1" hidden="1">
      <c r="A41" s="27"/>
      <c r="B41" s="58">
        <f>10/30*B40</f>
        <v>0</v>
      </c>
      <c r="C41" s="58">
        <f>20/30*B40</f>
        <v>0</v>
      </c>
      <c r="E41" s="58">
        <f>10/30*E40</f>
        <v>0</v>
      </c>
      <c r="F41" s="58">
        <f>20/30*E40</f>
        <v>0</v>
      </c>
      <c r="H41" s="27"/>
      <c r="I41" s="27"/>
      <c r="J41" s="27"/>
      <c r="K41" s="27"/>
      <c r="L41" s="79"/>
      <c r="M41" s="80"/>
      <c r="N41" s="80"/>
      <c r="O41" s="80"/>
      <c r="X41" s="45"/>
      <c r="Y41" s="45"/>
      <c r="Z41" s="45"/>
      <c r="AA41" s="45"/>
    </row>
    <row r="42" spans="1:27" ht="13.5" customHeight="1" hidden="1">
      <c r="A42" s="56" t="s">
        <v>26</v>
      </c>
      <c r="B42" s="57">
        <f>INT(B41)</f>
        <v>0</v>
      </c>
      <c r="C42" s="57">
        <f>INT(C41)</f>
        <v>0</v>
      </c>
      <c r="E42" s="57">
        <f>INT(E41)</f>
        <v>0</v>
      </c>
      <c r="F42" s="57">
        <f>INT(F41)</f>
        <v>0</v>
      </c>
      <c r="H42" s="27"/>
      <c r="I42" s="27"/>
      <c r="J42" s="27"/>
      <c r="K42" s="27"/>
      <c r="L42" s="80"/>
      <c r="M42" s="80"/>
      <c r="N42" s="80"/>
      <c r="O42" s="80"/>
      <c r="X42" s="45"/>
      <c r="Y42" s="45"/>
      <c r="Z42" s="45"/>
      <c r="AA42" s="45"/>
    </row>
    <row r="43" spans="1:27" s="27" customFormat="1" ht="13.5" customHeight="1" hidden="1">
      <c r="A43" s="56" t="s">
        <v>27</v>
      </c>
      <c r="B43" s="57">
        <f>1-(B41-B42)</f>
        <v>1</v>
      </c>
      <c r="C43" s="57">
        <f>1-(C41-C42)</f>
        <v>1</v>
      </c>
      <c r="E43" s="57">
        <f>1-(E41-E42)</f>
        <v>1</v>
      </c>
      <c r="F43" s="57">
        <f>1-(F41-F42)</f>
        <v>1</v>
      </c>
      <c r="L43" s="80"/>
      <c r="M43" s="80"/>
      <c r="N43" s="80"/>
      <c r="O43" s="80"/>
      <c r="X43" s="55"/>
      <c r="Y43" s="55"/>
      <c r="Z43" s="55"/>
      <c r="AA43" s="55"/>
    </row>
    <row r="44" spans="1:27" s="27" customFormat="1" ht="13.5" customHeight="1" hidden="1">
      <c r="A44" s="56"/>
      <c r="B44" s="58">
        <f>(10+1)/30*B40</f>
        <v>0</v>
      </c>
      <c r="C44" s="58">
        <f>(20+1)/30*B40</f>
        <v>0</v>
      </c>
      <c r="E44" s="58">
        <f>(10+1)/30*E40</f>
        <v>0</v>
      </c>
      <c r="F44" s="58">
        <f>(20+1)/30*E40</f>
        <v>0</v>
      </c>
      <c r="L44" s="80"/>
      <c r="M44" s="80"/>
      <c r="N44" s="80"/>
      <c r="O44" s="80"/>
      <c r="X44" s="55"/>
      <c r="Y44" s="55"/>
      <c r="Z44" s="55"/>
      <c r="AA44" s="55"/>
    </row>
    <row r="45" spans="1:27" s="27" customFormat="1" ht="13.5" customHeight="1" hidden="1">
      <c r="A45" s="56" t="s">
        <v>57</v>
      </c>
      <c r="B45" s="57">
        <f>INT(B44)</f>
        <v>0</v>
      </c>
      <c r="C45" s="57">
        <f>INT(C44)</f>
        <v>0</v>
      </c>
      <c r="E45" s="57">
        <f>INT(E44)</f>
        <v>0</v>
      </c>
      <c r="F45" s="57">
        <f>INT(F44)</f>
        <v>0</v>
      </c>
      <c r="L45" s="80"/>
      <c r="M45" s="80"/>
      <c r="N45" s="80"/>
      <c r="O45" s="80"/>
      <c r="X45" s="55"/>
      <c r="Y45" s="55"/>
      <c r="Z45" s="55"/>
      <c r="AA45" s="55"/>
    </row>
    <row r="46" spans="1:27" s="27" customFormat="1" ht="13.5" customHeight="1" hidden="1">
      <c r="A46" s="56" t="s">
        <v>28</v>
      </c>
      <c r="B46" s="57">
        <f>1-(B44-B45)</f>
        <v>1</v>
      </c>
      <c r="C46" s="57">
        <f>1-(C44-C45)</f>
        <v>1</v>
      </c>
      <c r="E46" s="57">
        <f>1-(E44-E45)</f>
        <v>1</v>
      </c>
      <c r="F46" s="57">
        <f>1-(F44-F45)</f>
        <v>1</v>
      </c>
      <c r="L46" s="80"/>
      <c r="M46" s="80"/>
      <c r="N46" s="80"/>
      <c r="O46" s="80"/>
      <c r="X46" s="55"/>
      <c r="Y46" s="55"/>
      <c r="Z46" s="55"/>
      <c r="AA46" s="55"/>
    </row>
    <row r="47" spans="12:27" s="27" customFormat="1" ht="13.5" customHeight="1" hidden="1">
      <c r="L47" s="80"/>
      <c r="M47" s="80"/>
      <c r="N47" s="80"/>
      <c r="O47" s="80"/>
      <c r="X47" s="55"/>
      <c r="Y47" s="55"/>
      <c r="Z47" s="55"/>
      <c r="AA47" s="55"/>
    </row>
    <row r="48" spans="1:27" ht="12.75">
      <c r="A48" s="59" t="s">
        <v>13</v>
      </c>
      <c r="B48" s="60" t="e">
        <f>AVERAGE(B4:B33)</f>
        <v>#DIV/0!</v>
      </c>
      <c r="C48" s="89"/>
      <c r="D48" s="61"/>
      <c r="E48" s="60" t="e">
        <f>AVERAGE(E4:E33)</f>
        <v>#DIV/0!</v>
      </c>
      <c r="F48" s="61"/>
      <c r="G48" s="61"/>
      <c r="H48" s="62" t="e">
        <f>AVERAGE(H4:H33)</f>
        <v>#DIV/0!</v>
      </c>
      <c r="I48" s="62" t="e">
        <f>AVERAGE(I4:I33)</f>
        <v>#DIV/0!</v>
      </c>
      <c r="P48" s="44"/>
      <c r="Q48" s="63" t="s">
        <v>12</v>
      </c>
      <c r="R48" s="64"/>
      <c r="S48" s="64"/>
      <c r="X48" s="45"/>
      <c r="Y48" s="45"/>
      <c r="Z48" s="45"/>
      <c r="AA48" s="45"/>
    </row>
    <row r="49" spans="1:27" ht="12.75">
      <c r="A49" s="59" t="s">
        <v>35</v>
      </c>
      <c r="B49" s="60" t="e">
        <f>(LARGE(B4:B33,$C42)*$C43+LARGE(B4:B33,$C42+1)*(1-$C43)+LARGE(B4:B33,$C45)*$C46+LARGE(B4:B33,$C45+1)*(1-$C46))/2</f>
        <v>#NUM!</v>
      </c>
      <c r="C49" s="89"/>
      <c r="D49" s="61"/>
      <c r="E49" s="60" t="e">
        <f>(LARGE(E4:E33,$F42)*$F43+LARGE(E4:E33,$F42+1)*(1-$F43)+LARGE(E4:E33,$F45)*$F46+LARGE(E4:E33,$F45+1)*(1-$F46))/2</f>
        <v>#NUM!</v>
      </c>
      <c r="F49" s="61"/>
      <c r="G49" s="61"/>
      <c r="P49" s="44"/>
      <c r="Q49" s="42" t="e">
        <f>SQRT(AVERAGE(Q4:Q33))</f>
        <v>#DIV/0!</v>
      </c>
      <c r="R49" s="64"/>
      <c r="S49" s="64"/>
      <c r="X49" s="45"/>
      <c r="Y49" s="45"/>
      <c r="Z49" s="45"/>
      <c r="AA49" s="45"/>
    </row>
    <row r="50" spans="1:27" ht="12.75">
      <c r="A50" s="59" t="s">
        <v>37</v>
      </c>
      <c r="B50" s="60" t="e">
        <f>(LARGE(B4:B33,$B42)*$B43+LARGE(B4:B33,$B42+1)*(1-$B43)+LARGE(B4:B33,$B45)*$B46+LARGE(B4:B33,$B45+1)*(1-$B46))/2</f>
        <v>#NUM!</v>
      </c>
      <c r="C50" s="89"/>
      <c r="D50" s="61"/>
      <c r="E50" s="60" t="e">
        <f>(LARGE(E4:E33,$E42)*$E43+LARGE(E4:E33,$E42+1)*(1-$E43)+LARGE(E4:E33,$E45)*$E46+LARGE(E4:E33,$E45+1)*(1-$E46))/2</f>
        <v>#NUM!</v>
      </c>
      <c r="F50" s="61"/>
      <c r="G50" s="61"/>
      <c r="P50" s="44"/>
      <c r="R50" s="64"/>
      <c r="S50" s="64"/>
      <c r="X50" s="45"/>
      <c r="Y50" s="45"/>
      <c r="Z50" s="45"/>
      <c r="AA50" s="45"/>
    </row>
    <row r="51" spans="1:27" ht="12.75">
      <c r="A51" s="58"/>
      <c r="B51" s="65" t="s">
        <v>7</v>
      </c>
      <c r="C51" s="58"/>
      <c r="D51" s="58"/>
      <c r="E51" s="58"/>
      <c r="F51" s="58"/>
      <c r="G51" s="58"/>
      <c r="H51" s="66" t="e">
        <f>SLOPE($B4:$B33,H4:H33)</f>
        <v>#DIV/0!</v>
      </c>
      <c r="I51" s="66" t="e">
        <f>SLOPE($B4:$B33,I4:I33)</f>
        <v>#DIV/0!</v>
      </c>
      <c r="J51" s="61"/>
      <c r="K51" s="61"/>
      <c r="L51" s="61"/>
      <c r="M51" s="61"/>
      <c r="N51" s="61"/>
      <c r="O51" s="61"/>
      <c r="R51" s="52"/>
      <c r="S51" s="52"/>
      <c r="X51" s="67"/>
      <c r="Y51" s="45"/>
      <c r="Z51" s="45"/>
      <c r="AA51" s="45"/>
    </row>
    <row r="52" spans="1:27" ht="15" thickBot="1">
      <c r="A52" s="68" t="s">
        <v>8</v>
      </c>
      <c r="B52" s="69" t="s">
        <v>9</v>
      </c>
      <c r="C52" s="97"/>
      <c r="D52" s="97"/>
      <c r="E52" s="97"/>
      <c r="F52" s="97"/>
      <c r="G52" s="97"/>
      <c r="H52" s="70" t="e">
        <f>INTERCEPT($B4:$B33,H4:H33)</f>
        <v>#DIV/0!</v>
      </c>
      <c r="I52" s="70" t="e">
        <f>INTERCEPT($B4:$B33,I4:I33)</f>
        <v>#DIV/0!</v>
      </c>
      <c r="J52" s="61"/>
      <c r="K52" s="61"/>
      <c r="L52" s="61"/>
      <c r="M52" s="61"/>
      <c r="N52" s="61"/>
      <c r="O52" s="61"/>
      <c r="X52" s="71"/>
      <c r="Y52" s="45"/>
      <c r="Z52" s="45"/>
      <c r="AA52" s="45"/>
    </row>
    <row r="53" spans="1:27" ht="19.5" customHeight="1" thickBot="1">
      <c r="A53" s="72"/>
      <c r="B53" s="73" t="s">
        <v>10</v>
      </c>
      <c r="C53" s="98"/>
      <c r="D53" s="98"/>
      <c r="E53" s="98"/>
      <c r="F53" s="98"/>
      <c r="G53" s="98"/>
      <c r="H53" s="74" t="e">
        <f>CORREL($B4:$B33,H4:H33)</f>
        <v>#DIV/0!</v>
      </c>
      <c r="I53" s="75" t="e">
        <f>CORREL($B4:$B33,I4:I33)</f>
        <v>#DIV/0!</v>
      </c>
      <c r="J53" s="76"/>
      <c r="K53" s="76"/>
      <c r="L53" s="76"/>
      <c r="M53" s="76"/>
      <c r="N53" s="76"/>
      <c r="O53" s="76"/>
      <c r="X53" s="71"/>
      <c r="Y53" s="45"/>
      <c r="Z53" s="45"/>
      <c r="AA53" s="45"/>
    </row>
    <row r="54" spans="3:27" ht="12.75">
      <c r="C54" s="28"/>
      <c r="D54" s="28"/>
      <c r="E54" s="28"/>
      <c r="F54" s="28"/>
      <c r="G54" s="28"/>
      <c r="J54" s="27"/>
      <c r="K54" s="27"/>
      <c r="L54" s="27"/>
      <c r="M54" s="27"/>
      <c r="N54" s="27"/>
      <c r="O54" s="27"/>
      <c r="X54" s="71"/>
      <c r="Y54" s="45"/>
      <c r="Z54" s="45"/>
      <c r="AA54" s="45"/>
    </row>
    <row r="55" spans="1:27" ht="12.75">
      <c r="A55" s="58"/>
      <c r="B55" s="65" t="s">
        <v>7</v>
      </c>
      <c r="C55" s="58"/>
      <c r="D55" s="58"/>
      <c r="E55" s="58"/>
      <c r="F55" s="58"/>
      <c r="G55" s="58"/>
      <c r="H55" s="66" t="e">
        <f ca="1">INDEX(LINEST(OFFSET(L4,0,0,B40,1),OFFSET(M4,0,0,B40,2),TRUE,FALSE),2)</f>
        <v>#REF!</v>
      </c>
      <c r="I55" s="66" t="e">
        <f ca="1">INDEX(LINEST(OFFSET(L4,0,0,B40,1),OFFSET(M4,0,0,B40,2),TRUE,FALSE),1)</f>
        <v>#REF!</v>
      </c>
      <c r="J55" s="61"/>
      <c r="K55" s="61"/>
      <c r="L55" s="61"/>
      <c r="M55" s="61"/>
      <c r="N55" s="61"/>
      <c r="O55" s="61"/>
      <c r="X55" s="71"/>
      <c r="Y55" s="45"/>
      <c r="Z55" s="45"/>
      <c r="AA55" s="45"/>
    </row>
    <row r="56" spans="1:27" ht="15" thickBot="1">
      <c r="A56" s="68" t="s">
        <v>11</v>
      </c>
      <c r="B56" s="69" t="s">
        <v>9</v>
      </c>
      <c r="C56" s="97"/>
      <c r="D56" s="97"/>
      <c r="E56" s="97"/>
      <c r="F56" s="97"/>
      <c r="G56" s="97"/>
      <c r="H56" s="70" t="e">
        <f ca="1">INDEX(LINEST(OFFSET(L4,0,0,B40,1),OFFSET(M4,0,0,B40,2),TRUE,FALSE),3)</f>
        <v>#REF!</v>
      </c>
      <c r="I56" s="70"/>
      <c r="J56" s="61"/>
      <c r="K56" s="61"/>
      <c r="L56" s="61"/>
      <c r="M56" s="61"/>
      <c r="N56" s="61"/>
      <c r="O56" s="61"/>
      <c r="X56" s="71"/>
      <c r="Y56" s="45"/>
      <c r="Z56" s="45"/>
      <c r="AA56" s="45"/>
    </row>
    <row r="57" spans="1:27" ht="19.5" customHeight="1" thickBot="1">
      <c r="A57" s="77"/>
      <c r="B57" s="73" t="s">
        <v>10</v>
      </c>
      <c r="C57" s="98"/>
      <c r="D57" s="98"/>
      <c r="E57" s="98"/>
      <c r="F57" s="98"/>
      <c r="G57" s="98"/>
      <c r="H57" s="75" t="e">
        <f>CORREL(B4:B33,P4:P33)</f>
        <v>#REF!</v>
      </c>
      <c r="I57" s="77"/>
      <c r="J57" s="55"/>
      <c r="K57" s="55"/>
      <c r="L57" s="55"/>
      <c r="M57" s="55"/>
      <c r="N57" s="55"/>
      <c r="O57" s="55"/>
      <c r="P57" s="45"/>
      <c r="Q57" s="45"/>
      <c r="R57" s="45"/>
      <c r="S57" s="45"/>
      <c r="X57" s="45"/>
      <c r="Y57" s="45"/>
      <c r="Z57" s="45"/>
      <c r="AA57" s="45"/>
    </row>
    <row r="58" spans="1:27" ht="12.75">
      <c r="A58" s="45"/>
      <c r="B58" s="45"/>
      <c r="C58" s="55"/>
      <c r="D58" s="55"/>
      <c r="E58" s="55"/>
      <c r="F58" s="55"/>
      <c r="G58" s="5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X58" s="45"/>
      <c r="Y58" s="45"/>
      <c r="Z58" s="45"/>
      <c r="AA58" s="45"/>
    </row>
    <row r="59" spans="1:27" ht="12.75">
      <c r="A59" s="67"/>
      <c r="B59" s="45"/>
      <c r="C59" s="55"/>
      <c r="D59" s="55"/>
      <c r="E59" s="55"/>
      <c r="F59" s="55"/>
      <c r="G59" s="5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X59" s="78"/>
      <c r="Y59" s="45"/>
      <c r="Z59" s="45"/>
      <c r="AA59" s="45"/>
    </row>
    <row r="60" spans="1:27" ht="12.75">
      <c r="A60" s="71"/>
      <c r="B60" s="45"/>
      <c r="C60" s="55"/>
      <c r="D60" s="55"/>
      <c r="E60" s="55"/>
      <c r="F60" s="55"/>
      <c r="G60" s="5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X60" s="71"/>
      <c r="Y60" s="45"/>
      <c r="Z60" s="45"/>
      <c r="AA60" s="45"/>
    </row>
    <row r="61" spans="1:27" ht="12.75">
      <c r="A61" s="71"/>
      <c r="B61" s="45"/>
      <c r="C61" s="55"/>
      <c r="D61" s="55"/>
      <c r="E61" s="55"/>
      <c r="F61" s="55"/>
      <c r="G61" s="5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X61" s="71"/>
      <c r="Y61" s="45"/>
      <c r="Z61" s="45"/>
      <c r="AA61" s="45"/>
    </row>
    <row r="62" spans="1:27" ht="12.75">
      <c r="A62" s="71"/>
      <c r="B62" s="45"/>
      <c r="C62" s="55"/>
      <c r="D62" s="55"/>
      <c r="E62" s="55"/>
      <c r="F62" s="55"/>
      <c r="G62" s="5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X62" s="71"/>
      <c r="Y62" s="45"/>
      <c r="Z62" s="45"/>
      <c r="AA62" s="45"/>
    </row>
    <row r="63" spans="1:27" ht="12.75">
      <c r="A63" s="71"/>
      <c r="B63" s="45"/>
      <c r="C63" s="55"/>
      <c r="D63" s="55"/>
      <c r="E63" s="55"/>
      <c r="F63" s="55"/>
      <c r="G63" s="5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X63" s="45"/>
      <c r="Y63" s="45"/>
      <c r="Z63" s="45"/>
      <c r="AA63" s="45"/>
    </row>
    <row r="64" spans="1:27" ht="12.75">
      <c r="A64" s="71"/>
      <c r="B64" s="45"/>
      <c r="C64" s="55"/>
      <c r="D64" s="55"/>
      <c r="E64" s="55"/>
      <c r="F64" s="55"/>
      <c r="G64" s="5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X64" s="78"/>
      <c r="Y64" s="78"/>
      <c r="Z64" s="78"/>
      <c r="AA64" s="78"/>
    </row>
    <row r="65" spans="1:27" ht="12.75">
      <c r="A65" s="45"/>
      <c r="B65" s="45"/>
      <c r="C65" s="55"/>
      <c r="D65" s="55"/>
      <c r="E65" s="55"/>
      <c r="F65" s="55"/>
      <c r="G65" s="5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X65" s="71"/>
      <c r="Y65" s="71"/>
      <c r="Z65" s="71"/>
      <c r="AA65" s="71"/>
    </row>
    <row r="66" spans="1:27" ht="12.75">
      <c r="A66" s="45"/>
      <c r="B66" s="45"/>
      <c r="C66" s="55"/>
      <c r="D66" s="55"/>
      <c r="E66" s="55"/>
      <c r="F66" s="55"/>
      <c r="G66" s="5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X66" s="71"/>
      <c r="Y66" s="71"/>
      <c r="Z66" s="71"/>
      <c r="AA66" s="71"/>
    </row>
    <row r="67" spans="1:27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45"/>
      <c r="Q67" s="45"/>
      <c r="R67" s="45"/>
      <c r="S67" s="45"/>
      <c r="X67" s="71"/>
      <c r="Y67" s="71"/>
      <c r="Z67" s="71"/>
      <c r="AA67" s="71"/>
    </row>
    <row r="68" spans="1:27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45"/>
      <c r="Q68" s="45"/>
      <c r="R68" s="45"/>
      <c r="S68" s="45"/>
      <c r="X68" s="71"/>
      <c r="Y68" s="71"/>
      <c r="Z68" s="71"/>
      <c r="AA68" s="71"/>
    </row>
    <row r="69" spans="1:27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45"/>
      <c r="Q69" s="45"/>
      <c r="R69" s="45"/>
      <c r="S69" s="45"/>
      <c r="X69" s="45"/>
      <c r="Y69" s="45"/>
      <c r="Z69" s="45"/>
      <c r="AA69" s="45"/>
    </row>
    <row r="70" spans="1:27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45"/>
      <c r="Q70" s="45"/>
      <c r="R70" s="45"/>
      <c r="S70" s="45"/>
      <c r="X70" s="45"/>
      <c r="Y70" s="45"/>
      <c r="Z70" s="45"/>
      <c r="AA70" s="45"/>
    </row>
    <row r="71" spans="1:27" ht="12.75">
      <c r="A71" s="45"/>
      <c r="B71" s="45"/>
      <c r="C71" s="55"/>
      <c r="D71" s="55"/>
      <c r="E71" s="55"/>
      <c r="F71" s="55"/>
      <c r="G71" s="5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X71" s="45"/>
      <c r="Y71" s="45"/>
      <c r="Z71" s="45"/>
      <c r="AA71" s="45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2.75">
      <c r="A77" s="45"/>
      <c r="B77" s="45"/>
      <c r="C77" s="55"/>
      <c r="D77" s="55"/>
      <c r="E77" s="55"/>
      <c r="F77" s="55"/>
      <c r="G77" s="5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>
      <c r="A78" s="45"/>
      <c r="B78" s="45"/>
      <c r="C78" s="55"/>
      <c r="D78" s="55"/>
      <c r="E78" s="55"/>
      <c r="F78" s="55"/>
      <c r="G78" s="5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>
      <c r="A79" s="45"/>
      <c r="B79" s="45"/>
      <c r="C79" s="55"/>
      <c r="D79" s="55"/>
      <c r="E79" s="55"/>
      <c r="F79" s="55"/>
      <c r="G79" s="5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45"/>
      <c r="B80" s="45"/>
      <c r="C80" s="55"/>
      <c r="D80" s="55"/>
      <c r="E80" s="55"/>
      <c r="F80" s="55"/>
      <c r="G80" s="5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2.75">
      <c r="A81" s="45"/>
      <c r="B81" s="45"/>
      <c r="C81" s="55"/>
      <c r="D81" s="55"/>
      <c r="E81" s="55"/>
      <c r="F81" s="55"/>
      <c r="G81" s="5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2.75">
      <c r="A82" s="45"/>
      <c r="B82" s="45"/>
      <c r="C82" s="55"/>
      <c r="D82" s="55"/>
      <c r="E82" s="55"/>
      <c r="F82" s="55"/>
      <c r="G82" s="5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2.75">
      <c r="A83" s="45"/>
      <c r="B83" s="45"/>
      <c r="C83" s="55"/>
      <c r="D83" s="55"/>
      <c r="E83" s="55"/>
      <c r="F83" s="55"/>
      <c r="G83" s="5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2.75">
      <c r="A84" s="45"/>
      <c r="B84" s="45"/>
      <c r="C84" s="55"/>
      <c r="D84" s="55"/>
      <c r="E84" s="55"/>
      <c r="F84" s="55"/>
      <c r="G84" s="5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2.75">
      <c r="A85" s="45"/>
      <c r="B85" s="45"/>
      <c r="C85" s="55"/>
      <c r="D85" s="55"/>
      <c r="E85" s="55"/>
      <c r="F85" s="55"/>
      <c r="G85" s="5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2.75">
      <c r="A86" s="45"/>
      <c r="B86" s="45"/>
      <c r="C86" s="55"/>
      <c r="D86" s="55"/>
      <c r="E86" s="55"/>
      <c r="F86" s="55"/>
      <c r="G86" s="5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2.75">
      <c r="A87" s="45"/>
      <c r="B87" s="45"/>
      <c r="C87" s="55"/>
      <c r="D87" s="55"/>
      <c r="E87" s="55"/>
      <c r="F87" s="55"/>
      <c r="G87" s="5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2.75">
      <c r="A88" s="45"/>
      <c r="B88" s="45"/>
      <c r="C88" s="55"/>
      <c r="D88" s="55"/>
      <c r="E88" s="55"/>
      <c r="F88" s="55"/>
      <c r="G88" s="5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</sheetData>
  <sheetProtection password="CE28" sheet="1"/>
  <mergeCells count="7">
    <mergeCell ref="K1:N2"/>
    <mergeCell ref="H1:I1"/>
    <mergeCell ref="R1:T1"/>
    <mergeCell ref="P1:P2"/>
    <mergeCell ref="Q1:Q2"/>
    <mergeCell ref="E3:G3"/>
    <mergeCell ref="B2:E2"/>
  </mergeCells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97"/>
  <sheetViews>
    <sheetView zoomScale="96" zoomScaleNormal="96" zoomScalePageLayoutView="0" workbookViewId="0" topLeftCell="D1">
      <selection activeCell="C22" sqref="C22"/>
    </sheetView>
  </sheetViews>
  <sheetFormatPr defaultColWidth="9.00390625" defaultRowHeight="13.5"/>
  <cols>
    <col min="1" max="3" width="11.875" style="0" customWidth="1"/>
    <col min="4" max="4" width="8.50390625" style="2" customWidth="1"/>
    <col min="5" max="5" width="11.875" style="0" customWidth="1"/>
    <col min="6" max="6" width="19.50390625" style="0" customWidth="1"/>
    <col min="7" max="7" width="17.50390625" style="0" customWidth="1"/>
    <col min="8" max="11" width="17.75390625" style="0" customWidth="1"/>
    <col min="12" max="12" width="7.125" style="0" customWidth="1"/>
    <col min="13" max="13" width="25.50390625" style="0" bestFit="1" customWidth="1"/>
    <col min="14" max="24" width="6.625" style="0" customWidth="1"/>
  </cols>
  <sheetData>
    <row r="1" spans="3:24" ht="27.75" customHeight="1" thickBot="1">
      <c r="C1" s="11" t="s">
        <v>1</v>
      </c>
      <c r="D1" s="10" t="s">
        <v>50</v>
      </c>
      <c r="E1" s="12" t="s">
        <v>14</v>
      </c>
      <c r="F1" s="6" t="s">
        <v>33</v>
      </c>
      <c r="G1" s="13" t="s">
        <v>15</v>
      </c>
      <c r="I1" s="16" t="s">
        <v>30</v>
      </c>
      <c r="J1" s="16" t="s">
        <v>31</v>
      </c>
      <c r="K1" s="17" t="s">
        <v>32</v>
      </c>
      <c r="L1" s="14"/>
      <c r="M1" s="3" t="s">
        <v>16</v>
      </c>
      <c r="N1" s="1">
        <v>0</v>
      </c>
      <c r="O1" s="1">
        <v>0.1</v>
      </c>
      <c r="P1" s="1">
        <v>0.2</v>
      </c>
      <c r="Q1" s="1">
        <v>0.3</v>
      </c>
      <c r="R1" s="1">
        <v>0.4</v>
      </c>
      <c r="S1" s="1">
        <v>0.5</v>
      </c>
      <c r="T1" s="1">
        <v>0.6</v>
      </c>
      <c r="U1" s="1">
        <v>0.7</v>
      </c>
      <c r="V1" s="1">
        <v>0.8</v>
      </c>
      <c r="W1" s="1">
        <v>0.9</v>
      </c>
      <c r="X1" s="1">
        <v>1</v>
      </c>
    </row>
    <row r="2" spans="1:24" ht="15" thickBot="1">
      <c r="A2">
        <v>1981</v>
      </c>
      <c r="B2" s="22" t="s">
        <v>20</v>
      </c>
      <c r="C2" t="b">
        <f>IF(Calc_guidance!B4&lt;&gt;"",Calc_guidance!B4)</f>
        <v>0</v>
      </c>
      <c r="D2" s="9" t="b">
        <f aca="true" t="shared" si="0" ref="D2:D31">IF(C2&lt;&gt;FALSE,IF($C2&lt;=$C$93,"1","0"))</f>
        <v>0</v>
      </c>
      <c r="E2" s="8" t="b">
        <f>IF(C2&lt;&gt;FALSE,Calc_guidance!R4)</f>
        <v>0</v>
      </c>
      <c r="F2" s="8" t="b">
        <f aca="true" t="shared" si="1" ref="F2:F33">IF(C2&lt;&gt;FALSE,ROUND(E2,1))</f>
        <v>0</v>
      </c>
      <c r="G2" s="4" t="b">
        <f aca="true" t="shared" si="2" ref="G2:G33">IF(C2&lt;&gt;FALSE,IF(D2="1",(E2-1)^2,E2^2))</f>
        <v>0</v>
      </c>
      <c r="H2" s="1"/>
      <c r="I2" s="18" t="e">
        <f>AVERAGE(G2:G91)*(3/2)</f>
        <v>#DIV/0!</v>
      </c>
      <c r="J2" s="18">
        <f>((1-1/3)^2+(0-1/3)^2+(0-1/3)^2)/2</f>
        <v>0.33333333333333337</v>
      </c>
      <c r="K2" s="19" t="e">
        <f>(J2-I2)/J2</f>
        <v>#DIV/0!</v>
      </c>
      <c r="L2" s="15"/>
      <c r="M2" s="3" t="s">
        <v>24</v>
      </c>
      <c r="N2">
        <f>COUNTIF($F$2:$F$91,"0%")</f>
        <v>0</v>
      </c>
      <c r="O2">
        <f>COUNTIF($F$2:$F$91,"10%")</f>
        <v>0</v>
      </c>
      <c r="P2">
        <f>COUNTIF($F$2:$F$91,"20%")</f>
        <v>0</v>
      </c>
      <c r="Q2">
        <f>COUNTIF($F$2:$F$91,"30%")</f>
        <v>0</v>
      </c>
      <c r="R2">
        <f>COUNTIF($F$2:$F$91,"40%")</f>
        <v>0</v>
      </c>
      <c r="S2">
        <f>COUNTIF($F$2:$F$91,"50%")</f>
        <v>0</v>
      </c>
      <c r="T2">
        <f>COUNTIF($F$2:$F$91,"60%")</f>
        <v>0</v>
      </c>
      <c r="U2">
        <f>COUNTIF($F$2:$F$91,"70%")</f>
        <v>0</v>
      </c>
      <c r="V2">
        <f>COUNTIF($F$2:$F$91,"80%")</f>
        <v>0</v>
      </c>
      <c r="W2">
        <f>COUNTIF($F$2:$F$91,"90%")</f>
        <v>0</v>
      </c>
      <c r="X2">
        <f>COUNTIF($F$2:$F$91,"100%")</f>
        <v>0</v>
      </c>
    </row>
    <row r="3" spans="1:24" ht="12.75">
      <c r="A3">
        <v>1982</v>
      </c>
      <c r="B3" s="22" t="s">
        <v>19</v>
      </c>
      <c r="C3" t="b">
        <f>IF(Calc_guidance!B5&lt;&gt;"",Calc_guidance!B5)</f>
        <v>0</v>
      </c>
      <c r="D3" s="9" t="b">
        <f t="shared" si="0"/>
        <v>0</v>
      </c>
      <c r="E3" s="8" t="b">
        <f>IF(C3&lt;&gt;FALSE,Calc_guidance!R5)</f>
        <v>0</v>
      </c>
      <c r="F3" s="8" t="b">
        <f t="shared" si="1"/>
        <v>0</v>
      </c>
      <c r="G3" s="4" t="b">
        <f t="shared" si="2"/>
        <v>0</v>
      </c>
      <c r="H3" s="1"/>
      <c r="I3" s="1"/>
      <c r="J3" s="1"/>
      <c r="K3" s="1"/>
      <c r="L3" s="1"/>
      <c r="M3" s="3" t="s">
        <v>25</v>
      </c>
      <c r="N3">
        <f aca="true" t="shared" si="3" ref="N3:X3">SUMPRODUCT(($F$2:$F$91=N$1)*($D$2:$D$91="1"))</f>
        <v>0</v>
      </c>
      <c r="O3">
        <f t="shared" si="3"/>
        <v>0</v>
      </c>
      <c r="P3">
        <f t="shared" si="3"/>
        <v>0</v>
      </c>
      <c r="Q3">
        <f t="shared" si="3"/>
        <v>0</v>
      </c>
      <c r="R3">
        <f t="shared" si="3"/>
        <v>0</v>
      </c>
      <c r="S3">
        <f t="shared" si="3"/>
        <v>0</v>
      </c>
      <c r="T3">
        <f t="shared" si="3"/>
        <v>0</v>
      </c>
      <c r="U3">
        <f t="shared" si="3"/>
        <v>0</v>
      </c>
      <c r="V3">
        <f t="shared" si="3"/>
        <v>0</v>
      </c>
      <c r="W3">
        <f t="shared" si="3"/>
        <v>0</v>
      </c>
      <c r="X3">
        <f t="shared" si="3"/>
        <v>0</v>
      </c>
    </row>
    <row r="4" spans="1:24" ht="12.75">
      <c r="A4">
        <v>1983</v>
      </c>
      <c r="B4" s="22" t="s">
        <v>19</v>
      </c>
      <c r="C4" t="b">
        <f>IF(Calc_guidance!B6&lt;&gt;"",Calc_guidance!B6)</f>
        <v>0</v>
      </c>
      <c r="D4" s="9" t="b">
        <f t="shared" si="0"/>
        <v>0</v>
      </c>
      <c r="E4" s="8" t="b">
        <f>IF(C4&lt;&gt;FALSE,Calc_guidance!R6)</f>
        <v>0</v>
      </c>
      <c r="F4" s="8" t="b">
        <f t="shared" si="1"/>
        <v>0</v>
      </c>
      <c r="G4" s="4" t="b">
        <f t="shared" si="2"/>
        <v>0</v>
      </c>
      <c r="H4" s="1"/>
      <c r="I4" s="1"/>
      <c r="J4" s="1"/>
      <c r="K4" s="1"/>
      <c r="L4" s="1"/>
      <c r="M4" s="3" t="s">
        <v>17</v>
      </c>
      <c r="N4" s="1" t="e">
        <f>N3/N2</f>
        <v>#DIV/0!</v>
      </c>
      <c r="O4" s="1" t="e">
        <f aca="true" t="shared" si="4" ref="O4:X4">O3/O2</f>
        <v>#DIV/0!</v>
      </c>
      <c r="P4" s="1" t="e">
        <f t="shared" si="4"/>
        <v>#DIV/0!</v>
      </c>
      <c r="Q4" s="1" t="e">
        <f t="shared" si="4"/>
        <v>#DIV/0!</v>
      </c>
      <c r="R4" s="1" t="e">
        <f t="shared" si="4"/>
        <v>#DIV/0!</v>
      </c>
      <c r="S4" s="1" t="e">
        <f t="shared" si="4"/>
        <v>#DIV/0!</v>
      </c>
      <c r="T4" s="1" t="e">
        <f t="shared" si="4"/>
        <v>#DIV/0!</v>
      </c>
      <c r="U4" s="1" t="e">
        <f t="shared" si="4"/>
        <v>#DIV/0!</v>
      </c>
      <c r="V4" s="1" t="e">
        <f t="shared" si="4"/>
        <v>#DIV/0!</v>
      </c>
      <c r="W4" s="1" t="e">
        <f t="shared" si="4"/>
        <v>#DIV/0!</v>
      </c>
      <c r="X4" s="1" t="e">
        <f t="shared" si="4"/>
        <v>#DIV/0!</v>
      </c>
    </row>
    <row r="5" spans="1:24" ht="12.75">
      <c r="A5">
        <v>1984</v>
      </c>
      <c r="B5" s="22" t="s">
        <v>19</v>
      </c>
      <c r="C5" t="b">
        <f>IF(Calc_guidance!B7&lt;&gt;"",Calc_guidance!B7)</f>
        <v>0</v>
      </c>
      <c r="D5" s="9" t="b">
        <f t="shared" si="0"/>
        <v>0</v>
      </c>
      <c r="E5" s="8" t="b">
        <f>IF(C5&lt;&gt;FALSE,Calc_guidance!R7)</f>
        <v>0</v>
      </c>
      <c r="F5" s="8" t="b">
        <f t="shared" si="1"/>
        <v>0</v>
      </c>
      <c r="G5" s="4" t="b">
        <f t="shared" si="2"/>
        <v>0</v>
      </c>
      <c r="H5" s="1"/>
      <c r="I5" s="1"/>
      <c r="J5" s="1"/>
      <c r="K5" s="1"/>
      <c r="L5" s="1"/>
      <c r="M5" s="3" t="s">
        <v>23</v>
      </c>
      <c r="N5" s="1" t="e">
        <f>N2/COUNT($C$2:$C$91)</f>
        <v>#DIV/0!</v>
      </c>
      <c r="O5" s="1" t="e">
        <f aca="true" t="shared" si="5" ref="O5:X5">O2/COUNT($C$2:$C$91)</f>
        <v>#DIV/0!</v>
      </c>
      <c r="P5" s="1" t="e">
        <f t="shared" si="5"/>
        <v>#DIV/0!</v>
      </c>
      <c r="Q5" s="1" t="e">
        <f t="shared" si="5"/>
        <v>#DIV/0!</v>
      </c>
      <c r="R5" s="1" t="e">
        <f t="shared" si="5"/>
        <v>#DIV/0!</v>
      </c>
      <c r="S5" s="1" t="e">
        <f t="shared" si="5"/>
        <v>#DIV/0!</v>
      </c>
      <c r="T5" s="1" t="e">
        <f t="shared" si="5"/>
        <v>#DIV/0!</v>
      </c>
      <c r="U5" s="1" t="e">
        <f t="shared" si="5"/>
        <v>#DIV/0!</v>
      </c>
      <c r="V5" s="1" t="e">
        <f t="shared" si="5"/>
        <v>#DIV/0!</v>
      </c>
      <c r="W5" s="1" t="e">
        <f t="shared" si="5"/>
        <v>#DIV/0!</v>
      </c>
      <c r="X5" s="1" t="e">
        <f t="shared" si="5"/>
        <v>#DIV/0!</v>
      </c>
    </row>
    <row r="6" spans="1:12" ht="12.75">
      <c r="A6">
        <v>1985</v>
      </c>
      <c r="B6" s="22" t="s">
        <v>19</v>
      </c>
      <c r="C6" t="b">
        <f>IF(Calc_guidance!B8&lt;&gt;"",Calc_guidance!B8)</f>
        <v>0</v>
      </c>
      <c r="D6" s="9" t="b">
        <f t="shared" si="0"/>
        <v>0</v>
      </c>
      <c r="E6" s="8" t="b">
        <f>IF(C6&lt;&gt;FALSE,Calc_guidance!R8)</f>
        <v>0</v>
      </c>
      <c r="F6" s="8" t="b">
        <f t="shared" si="1"/>
        <v>0</v>
      </c>
      <c r="G6" s="4" t="b">
        <f t="shared" si="2"/>
        <v>0</v>
      </c>
      <c r="H6" s="1"/>
      <c r="I6" s="1"/>
      <c r="J6" s="1"/>
      <c r="K6" s="1"/>
      <c r="L6" s="1"/>
    </row>
    <row r="7" spans="1:13" ht="12.75">
      <c r="A7">
        <v>1986</v>
      </c>
      <c r="B7" s="22" t="s">
        <v>19</v>
      </c>
      <c r="C7" t="b">
        <f>IF(Calc_guidance!B9&lt;&gt;"",Calc_guidance!B9)</f>
        <v>0</v>
      </c>
      <c r="D7" s="9" t="b">
        <f t="shared" si="0"/>
        <v>0</v>
      </c>
      <c r="E7" s="8" t="b">
        <f>IF(C7&lt;&gt;FALSE,Calc_guidance!R9)</f>
        <v>0</v>
      </c>
      <c r="F7" s="8" t="b">
        <f t="shared" si="1"/>
        <v>0</v>
      </c>
      <c r="G7" s="4" t="b">
        <f t="shared" si="2"/>
        <v>0</v>
      </c>
      <c r="H7" s="1"/>
      <c r="I7" s="1"/>
      <c r="J7" s="1"/>
      <c r="K7" s="1"/>
      <c r="L7" s="1"/>
      <c r="M7" s="3"/>
    </row>
    <row r="8" spans="1:13" ht="12.75">
      <c r="A8">
        <v>1987</v>
      </c>
      <c r="B8" s="22" t="s">
        <v>19</v>
      </c>
      <c r="C8" t="b">
        <f>IF(Calc_guidance!B10&lt;&gt;"",Calc_guidance!B10)</f>
        <v>0</v>
      </c>
      <c r="D8" s="9" t="b">
        <f t="shared" si="0"/>
        <v>0</v>
      </c>
      <c r="E8" s="8" t="b">
        <f>IF(C8&lt;&gt;FALSE,Calc_guidance!R10)</f>
        <v>0</v>
      </c>
      <c r="F8" s="8" t="b">
        <f t="shared" si="1"/>
        <v>0</v>
      </c>
      <c r="G8" s="4" t="b">
        <f t="shared" si="2"/>
        <v>0</v>
      </c>
      <c r="H8" s="1"/>
      <c r="I8" s="1"/>
      <c r="J8" s="1"/>
      <c r="K8" s="1"/>
      <c r="L8" s="1"/>
      <c r="M8" s="3"/>
    </row>
    <row r="9" spans="1:13" ht="12.75">
      <c r="A9">
        <v>1988</v>
      </c>
      <c r="B9" s="22" t="s">
        <v>19</v>
      </c>
      <c r="C9" t="b">
        <f>IF(Calc_guidance!B11&lt;&gt;"",Calc_guidance!B11)</f>
        <v>0</v>
      </c>
      <c r="D9" s="9" t="b">
        <f t="shared" si="0"/>
        <v>0</v>
      </c>
      <c r="E9" s="8" t="b">
        <f>IF(C9&lt;&gt;FALSE,Calc_guidance!R11)</f>
        <v>0</v>
      </c>
      <c r="F9" s="8" t="b">
        <f t="shared" si="1"/>
        <v>0</v>
      </c>
      <c r="G9" s="4" t="b">
        <f t="shared" si="2"/>
        <v>0</v>
      </c>
      <c r="H9" s="1"/>
      <c r="I9" s="1"/>
      <c r="J9" s="1"/>
      <c r="K9" s="1"/>
      <c r="L9" s="1"/>
      <c r="M9" s="3"/>
    </row>
    <row r="10" spans="1:13" ht="12.75">
      <c r="A10">
        <v>1989</v>
      </c>
      <c r="B10" s="22" t="s">
        <v>19</v>
      </c>
      <c r="C10" t="b">
        <f>IF(Calc_guidance!B12&lt;&gt;"",Calc_guidance!B12)</f>
        <v>0</v>
      </c>
      <c r="D10" s="9" t="b">
        <f t="shared" si="0"/>
        <v>0</v>
      </c>
      <c r="E10" s="8" t="b">
        <f>IF(C10&lt;&gt;FALSE,Calc_guidance!R12)</f>
        <v>0</v>
      </c>
      <c r="F10" s="8" t="b">
        <f t="shared" si="1"/>
        <v>0</v>
      </c>
      <c r="G10" s="4" t="b">
        <f t="shared" si="2"/>
        <v>0</v>
      </c>
      <c r="H10" s="1"/>
      <c r="I10" s="1"/>
      <c r="J10" s="1"/>
      <c r="K10" s="1"/>
      <c r="L10" s="1"/>
      <c r="M10" s="3"/>
    </row>
    <row r="11" spans="1:13" ht="12.75">
      <c r="A11">
        <v>1990</v>
      </c>
      <c r="B11" s="22" t="s">
        <v>19</v>
      </c>
      <c r="C11" t="b">
        <f>IF(Calc_guidance!B13&lt;&gt;"",Calc_guidance!B13)</f>
        <v>0</v>
      </c>
      <c r="D11" s="9" t="b">
        <f t="shared" si="0"/>
        <v>0</v>
      </c>
      <c r="E11" s="8" t="b">
        <f>IF(C11&lt;&gt;FALSE,Calc_guidance!R13)</f>
        <v>0</v>
      </c>
      <c r="F11" s="8" t="b">
        <f t="shared" si="1"/>
        <v>0</v>
      </c>
      <c r="G11" s="4" t="b">
        <f t="shared" si="2"/>
        <v>0</v>
      </c>
      <c r="H11" s="1"/>
      <c r="I11" s="1"/>
      <c r="J11" s="1"/>
      <c r="K11" s="1"/>
      <c r="L11" s="1"/>
      <c r="M11" s="3"/>
    </row>
    <row r="12" spans="1:13" ht="12.75">
      <c r="A12">
        <v>1991</v>
      </c>
      <c r="B12" s="22" t="s">
        <v>19</v>
      </c>
      <c r="C12" t="b">
        <f>IF(Calc_guidance!B14&lt;&gt;"",Calc_guidance!B14)</f>
        <v>0</v>
      </c>
      <c r="D12" s="9" t="b">
        <f t="shared" si="0"/>
        <v>0</v>
      </c>
      <c r="E12" s="8" t="b">
        <f>IF(C12&lt;&gt;FALSE,Calc_guidance!R14)</f>
        <v>0</v>
      </c>
      <c r="F12" s="8" t="b">
        <f t="shared" si="1"/>
        <v>0</v>
      </c>
      <c r="G12" s="4" t="b">
        <f t="shared" si="2"/>
        <v>0</v>
      </c>
      <c r="H12" s="1"/>
      <c r="I12" s="1"/>
      <c r="J12" s="1"/>
      <c r="K12" s="1"/>
      <c r="L12" s="1"/>
      <c r="M12" s="3"/>
    </row>
    <row r="13" spans="1:13" ht="12.75">
      <c r="A13">
        <v>1992</v>
      </c>
      <c r="B13" s="22" t="s">
        <v>19</v>
      </c>
      <c r="C13" t="b">
        <f>IF(Calc_guidance!B15&lt;&gt;"",Calc_guidance!B15)</f>
        <v>0</v>
      </c>
      <c r="D13" s="9" t="b">
        <f t="shared" si="0"/>
        <v>0</v>
      </c>
      <c r="E13" s="8" t="b">
        <f>IF(C13&lt;&gt;FALSE,Calc_guidance!R15)</f>
        <v>0</v>
      </c>
      <c r="F13" s="8" t="b">
        <f t="shared" si="1"/>
        <v>0</v>
      </c>
      <c r="G13" s="4" t="b">
        <f t="shared" si="2"/>
        <v>0</v>
      </c>
      <c r="H13" s="1"/>
      <c r="I13" s="1"/>
      <c r="J13" s="1"/>
      <c r="K13" s="1"/>
      <c r="L13" s="1"/>
      <c r="M13" s="3"/>
    </row>
    <row r="14" spans="1:13" ht="12.75">
      <c r="A14">
        <v>1993</v>
      </c>
      <c r="B14" s="22" t="s">
        <v>19</v>
      </c>
      <c r="C14" t="b">
        <f>IF(Calc_guidance!B16&lt;&gt;"",Calc_guidance!B16)</f>
        <v>0</v>
      </c>
      <c r="D14" s="9" t="b">
        <f t="shared" si="0"/>
        <v>0</v>
      </c>
      <c r="E14" s="8" t="b">
        <f>IF(C14&lt;&gt;FALSE,Calc_guidance!R16)</f>
        <v>0</v>
      </c>
      <c r="F14" s="8" t="b">
        <f t="shared" si="1"/>
        <v>0</v>
      </c>
      <c r="G14" s="4" t="b">
        <f t="shared" si="2"/>
        <v>0</v>
      </c>
      <c r="H14" s="1"/>
      <c r="I14" s="1"/>
      <c r="J14" s="1"/>
      <c r="K14" s="1"/>
      <c r="L14" s="1"/>
      <c r="M14" s="3"/>
    </row>
    <row r="15" spans="1:13" ht="12.75">
      <c r="A15">
        <v>1994</v>
      </c>
      <c r="B15" s="22" t="s">
        <v>19</v>
      </c>
      <c r="C15" t="b">
        <f>IF(Calc_guidance!B17&lt;&gt;"",Calc_guidance!B17)</f>
        <v>0</v>
      </c>
      <c r="D15" s="9" t="b">
        <f t="shared" si="0"/>
        <v>0</v>
      </c>
      <c r="E15" s="8" t="b">
        <f>IF(C15&lt;&gt;FALSE,Calc_guidance!R17)</f>
        <v>0</v>
      </c>
      <c r="F15" s="8" t="b">
        <f t="shared" si="1"/>
        <v>0</v>
      </c>
      <c r="G15" s="4" t="b">
        <f t="shared" si="2"/>
        <v>0</v>
      </c>
      <c r="H15" s="1"/>
      <c r="I15" s="1"/>
      <c r="J15" s="1"/>
      <c r="K15" s="1"/>
      <c r="L15" s="1"/>
      <c r="M15" s="3"/>
    </row>
    <row r="16" spans="1:13" ht="12.75">
      <c r="A16">
        <v>1995</v>
      </c>
      <c r="B16" s="22" t="s">
        <v>19</v>
      </c>
      <c r="C16" t="b">
        <f>IF(Calc_guidance!B18&lt;&gt;"",Calc_guidance!B18)</f>
        <v>0</v>
      </c>
      <c r="D16" s="9" t="b">
        <f t="shared" si="0"/>
        <v>0</v>
      </c>
      <c r="E16" s="8" t="b">
        <f>IF(C16&lt;&gt;FALSE,Calc_guidance!R18)</f>
        <v>0</v>
      </c>
      <c r="F16" s="8" t="b">
        <f t="shared" si="1"/>
        <v>0</v>
      </c>
      <c r="G16" s="4" t="b">
        <f t="shared" si="2"/>
        <v>0</v>
      </c>
      <c r="H16" s="1"/>
      <c r="I16" s="1"/>
      <c r="J16" s="1"/>
      <c r="K16" s="1"/>
      <c r="L16" s="1"/>
      <c r="M16" s="3"/>
    </row>
    <row r="17" spans="1:13" ht="12.75">
      <c r="A17">
        <v>1996</v>
      </c>
      <c r="B17" s="22" t="s">
        <v>19</v>
      </c>
      <c r="C17" t="b">
        <f>IF(Calc_guidance!B19&lt;&gt;"",Calc_guidance!B19)</f>
        <v>0</v>
      </c>
      <c r="D17" s="9" t="b">
        <f t="shared" si="0"/>
        <v>0</v>
      </c>
      <c r="E17" s="8" t="b">
        <f>IF(C17&lt;&gt;FALSE,Calc_guidance!R19)</f>
        <v>0</v>
      </c>
      <c r="F17" s="8" t="b">
        <f t="shared" si="1"/>
        <v>0</v>
      </c>
      <c r="G17" s="4" t="b">
        <f t="shared" si="2"/>
        <v>0</v>
      </c>
      <c r="H17" s="1"/>
      <c r="I17" s="1"/>
      <c r="J17" s="1"/>
      <c r="K17" s="1"/>
      <c r="L17" s="1"/>
      <c r="M17" s="3"/>
    </row>
    <row r="18" spans="1:13" ht="12.75">
      <c r="A18">
        <v>1997</v>
      </c>
      <c r="B18" s="22" t="s">
        <v>19</v>
      </c>
      <c r="C18" t="b">
        <f>IF(Calc_guidance!B20&lt;&gt;"",Calc_guidance!B20)</f>
        <v>0</v>
      </c>
      <c r="D18" s="9" t="b">
        <f t="shared" si="0"/>
        <v>0</v>
      </c>
      <c r="E18" s="8" t="b">
        <f>IF(C18&lt;&gt;FALSE,Calc_guidance!R20)</f>
        <v>0</v>
      </c>
      <c r="F18" s="8" t="b">
        <f t="shared" si="1"/>
        <v>0</v>
      </c>
      <c r="G18" s="4" t="b">
        <f t="shared" si="2"/>
        <v>0</v>
      </c>
      <c r="H18" s="1"/>
      <c r="I18" s="1"/>
      <c r="J18" s="1"/>
      <c r="K18" s="1"/>
      <c r="L18" s="1"/>
      <c r="M18" s="3"/>
    </row>
    <row r="19" spans="1:13" ht="12.75">
      <c r="A19">
        <v>1998</v>
      </c>
      <c r="B19" s="22" t="s">
        <v>19</v>
      </c>
      <c r="C19" t="b">
        <f>IF(Calc_guidance!B21&lt;&gt;"",Calc_guidance!B21)</f>
        <v>0</v>
      </c>
      <c r="D19" s="9" t="b">
        <f t="shared" si="0"/>
        <v>0</v>
      </c>
      <c r="E19" s="8" t="b">
        <f>IF(C19&lt;&gt;FALSE,Calc_guidance!R21)</f>
        <v>0</v>
      </c>
      <c r="F19" s="8" t="b">
        <f t="shared" si="1"/>
        <v>0</v>
      </c>
      <c r="G19" s="4" t="b">
        <f t="shared" si="2"/>
        <v>0</v>
      </c>
      <c r="H19" s="1"/>
      <c r="I19" s="1"/>
      <c r="J19" s="1"/>
      <c r="K19" s="1"/>
      <c r="L19" s="1"/>
      <c r="M19" s="3"/>
    </row>
    <row r="20" spans="1:13" ht="12.75">
      <c r="A20">
        <v>1999</v>
      </c>
      <c r="B20" s="22" t="s">
        <v>19</v>
      </c>
      <c r="C20" t="b">
        <f>IF(Calc_guidance!B22&lt;&gt;"",Calc_guidance!B22)</f>
        <v>0</v>
      </c>
      <c r="D20" s="9" t="b">
        <f t="shared" si="0"/>
        <v>0</v>
      </c>
      <c r="E20" s="8" t="b">
        <f>IF(C20&lt;&gt;FALSE,Calc_guidance!R22)</f>
        <v>0</v>
      </c>
      <c r="F20" s="8" t="b">
        <f t="shared" si="1"/>
        <v>0</v>
      </c>
      <c r="G20" s="4" t="b">
        <f t="shared" si="2"/>
        <v>0</v>
      </c>
      <c r="H20" s="1"/>
      <c r="I20" s="1"/>
      <c r="J20" s="1"/>
      <c r="K20" s="1"/>
      <c r="L20" s="1"/>
      <c r="M20" s="3"/>
    </row>
    <row r="21" spans="1:13" ht="12.75">
      <c r="A21">
        <v>2000</v>
      </c>
      <c r="B21" s="22" t="s">
        <v>19</v>
      </c>
      <c r="C21" t="b">
        <f>IF(Calc_guidance!B23&lt;&gt;"",Calc_guidance!B23)</f>
        <v>0</v>
      </c>
      <c r="D21" s="9" t="b">
        <f t="shared" si="0"/>
        <v>0</v>
      </c>
      <c r="E21" s="8" t="b">
        <f>IF(C21&lt;&gt;FALSE,Calc_guidance!R23)</f>
        <v>0</v>
      </c>
      <c r="F21" s="8" t="b">
        <f t="shared" si="1"/>
        <v>0</v>
      </c>
      <c r="G21" s="4" t="b">
        <f t="shared" si="2"/>
        <v>0</v>
      </c>
      <c r="H21" s="1"/>
      <c r="I21" s="1"/>
      <c r="J21" s="1"/>
      <c r="K21" s="1"/>
      <c r="L21" s="1"/>
      <c r="M21" s="3"/>
    </row>
    <row r="22" spans="1:13" ht="12.75">
      <c r="A22">
        <v>2001</v>
      </c>
      <c r="B22" s="22" t="s">
        <v>19</v>
      </c>
      <c r="C22" t="b">
        <f>IF(Calc_guidance!B24&lt;&gt;"",Calc_guidance!B24)</f>
        <v>0</v>
      </c>
      <c r="D22" s="9" t="b">
        <f t="shared" si="0"/>
        <v>0</v>
      </c>
      <c r="E22" s="8" t="b">
        <f>IF(C22&lt;&gt;FALSE,Calc_guidance!R24)</f>
        <v>0</v>
      </c>
      <c r="F22" s="8" t="b">
        <f t="shared" si="1"/>
        <v>0</v>
      </c>
      <c r="G22" s="4" t="b">
        <f t="shared" si="2"/>
        <v>0</v>
      </c>
      <c r="H22" s="1"/>
      <c r="I22" s="1"/>
      <c r="J22" s="1"/>
      <c r="K22" s="1"/>
      <c r="L22" s="1"/>
      <c r="M22" s="3"/>
    </row>
    <row r="23" spans="1:13" ht="12.75">
      <c r="A23">
        <v>2002</v>
      </c>
      <c r="B23" s="22" t="s">
        <v>19</v>
      </c>
      <c r="C23" t="b">
        <f>IF(Calc_guidance!B25&lt;&gt;"",Calc_guidance!B25)</f>
        <v>0</v>
      </c>
      <c r="D23" s="9" t="b">
        <f t="shared" si="0"/>
        <v>0</v>
      </c>
      <c r="E23" s="8" t="b">
        <f>IF(C23&lt;&gt;FALSE,Calc_guidance!R25)</f>
        <v>0</v>
      </c>
      <c r="F23" s="8" t="b">
        <f t="shared" si="1"/>
        <v>0</v>
      </c>
      <c r="G23" s="4" t="b">
        <f t="shared" si="2"/>
        <v>0</v>
      </c>
      <c r="H23" s="1"/>
      <c r="I23" s="1"/>
      <c r="J23" s="1"/>
      <c r="K23" s="1"/>
      <c r="L23" s="1"/>
      <c r="M23" s="3"/>
    </row>
    <row r="24" spans="1:13" ht="12.75">
      <c r="A24">
        <v>2003</v>
      </c>
      <c r="B24" s="22" t="s">
        <v>19</v>
      </c>
      <c r="C24" t="b">
        <f>IF(Calc_guidance!B26&lt;&gt;"",Calc_guidance!B26)</f>
        <v>0</v>
      </c>
      <c r="D24" s="9" t="b">
        <f t="shared" si="0"/>
        <v>0</v>
      </c>
      <c r="E24" s="8" t="b">
        <f>IF(C24&lt;&gt;FALSE,Calc_guidance!R26)</f>
        <v>0</v>
      </c>
      <c r="F24" s="8" t="b">
        <f t="shared" si="1"/>
        <v>0</v>
      </c>
      <c r="G24" s="4" t="b">
        <f t="shared" si="2"/>
        <v>0</v>
      </c>
      <c r="H24" s="1"/>
      <c r="I24" s="1"/>
      <c r="J24" s="1"/>
      <c r="K24" s="1"/>
      <c r="L24" s="1"/>
      <c r="M24" s="3"/>
    </row>
    <row r="25" spans="1:13" ht="12.75">
      <c r="A25">
        <v>2004</v>
      </c>
      <c r="B25" s="23" t="s">
        <v>19</v>
      </c>
      <c r="C25" t="b">
        <f>IF(Calc_guidance!B27&lt;&gt;"",Calc_guidance!B27)</f>
        <v>0</v>
      </c>
      <c r="D25" s="9" t="b">
        <f t="shared" si="0"/>
        <v>0</v>
      </c>
      <c r="E25" s="8" t="b">
        <f>IF(C25&lt;&gt;FALSE,Calc_guidance!R27)</f>
        <v>0</v>
      </c>
      <c r="F25" s="8" t="b">
        <f t="shared" si="1"/>
        <v>0</v>
      </c>
      <c r="G25" s="4" t="b">
        <f t="shared" si="2"/>
        <v>0</v>
      </c>
      <c r="H25" s="1"/>
      <c r="I25" s="1"/>
      <c r="J25" s="1"/>
      <c r="K25" s="1"/>
      <c r="L25" s="1"/>
      <c r="M25" s="3"/>
    </row>
    <row r="26" spans="1:13" ht="12.75">
      <c r="A26">
        <v>2005</v>
      </c>
      <c r="B26" s="22" t="s">
        <v>19</v>
      </c>
      <c r="C26" t="b">
        <f>IF(Calc_guidance!B28&lt;&gt;"",Calc_guidance!B28)</f>
        <v>0</v>
      </c>
      <c r="D26" s="9" t="b">
        <f t="shared" si="0"/>
        <v>0</v>
      </c>
      <c r="E26" s="8" t="b">
        <f>IF(C26&lt;&gt;FALSE,Calc_guidance!R28)</f>
        <v>0</v>
      </c>
      <c r="F26" s="8" t="b">
        <f t="shared" si="1"/>
        <v>0</v>
      </c>
      <c r="G26" s="4" t="b">
        <f t="shared" si="2"/>
        <v>0</v>
      </c>
      <c r="H26" s="1"/>
      <c r="I26" s="1"/>
      <c r="J26" s="1"/>
      <c r="K26" s="1"/>
      <c r="L26" s="1"/>
      <c r="M26" s="3"/>
    </row>
    <row r="27" spans="1:13" ht="12.75">
      <c r="A27">
        <v>2006</v>
      </c>
      <c r="B27" s="22" t="s">
        <v>19</v>
      </c>
      <c r="C27" t="b">
        <f>IF(Calc_guidance!B29&lt;&gt;"",Calc_guidance!B29)</f>
        <v>0</v>
      </c>
      <c r="D27" s="9" t="b">
        <f t="shared" si="0"/>
        <v>0</v>
      </c>
      <c r="E27" s="8" t="b">
        <f>IF(C27&lt;&gt;FALSE,Calc_guidance!R29)</f>
        <v>0</v>
      </c>
      <c r="F27" s="8" t="b">
        <f t="shared" si="1"/>
        <v>0</v>
      </c>
      <c r="G27" s="4" t="b">
        <f t="shared" si="2"/>
        <v>0</v>
      </c>
      <c r="H27" s="1"/>
      <c r="I27" s="1"/>
      <c r="J27" s="1"/>
      <c r="K27" s="1"/>
      <c r="L27" s="1"/>
      <c r="M27" s="3"/>
    </row>
    <row r="28" spans="1:13" ht="12.75">
      <c r="A28">
        <v>2007</v>
      </c>
      <c r="B28" s="22" t="s">
        <v>19</v>
      </c>
      <c r="C28" t="b">
        <f>IF(Calc_guidance!B30&lt;&gt;"",Calc_guidance!B30)</f>
        <v>0</v>
      </c>
      <c r="D28" s="9" t="b">
        <f t="shared" si="0"/>
        <v>0</v>
      </c>
      <c r="E28" s="8" t="b">
        <f>IF(C28&lt;&gt;FALSE,Calc_guidance!R30)</f>
        <v>0</v>
      </c>
      <c r="F28" s="8" t="b">
        <f t="shared" si="1"/>
        <v>0</v>
      </c>
      <c r="G28" s="4" t="b">
        <f t="shared" si="2"/>
        <v>0</v>
      </c>
      <c r="H28" s="1"/>
      <c r="I28" s="1"/>
      <c r="J28" s="1"/>
      <c r="K28" s="1"/>
      <c r="L28" s="1"/>
      <c r="M28" s="3"/>
    </row>
    <row r="29" spans="1:13" ht="12.75">
      <c r="A29">
        <v>2008</v>
      </c>
      <c r="B29" s="22" t="s">
        <v>19</v>
      </c>
      <c r="C29" t="b">
        <f>IF(Calc_guidance!B31&lt;&gt;"",Calc_guidance!B31)</f>
        <v>0</v>
      </c>
      <c r="D29" s="9" t="b">
        <f t="shared" si="0"/>
        <v>0</v>
      </c>
      <c r="E29" s="8" t="b">
        <f>IF(C29&lt;&gt;FALSE,Calc_guidance!R31)</f>
        <v>0</v>
      </c>
      <c r="F29" s="8" t="b">
        <f t="shared" si="1"/>
        <v>0</v>
      </c>
      <c r="G29" s="4" t="b">
        <f t="shared" si="2"/>
        <v>0</v>
      </c>
      <c r="H29" s="1"/>
      <c r="I29" s="1"/>
      <c r="J29" s="1"/>
      <c r="K29" s="1"/>
      <c r="L29" s="1"/>
      <c r="M29" s="3"/>
    </row>
    <row r="30" spans="1:13" ht="12.75">
      <c r="A30">
        <v>2009</v>
      </c>
      <c r="B30" s="22" t="s">
        <v>19</v>
      </c>
      <c r="C30" t="b">
        <f>IF(Calc_guidance!B32&lt;&gt;"",Calc_guidance!B32)</f>
        <v>0</v>
      </c>
      <c r="D30" s="9" t="b">
        <f t="shared" si="0"/>
        <v>0</v>
      </c>
      <c r="E30" s="8" t="b">
        <f>IF(C30&lt;&gt;FALSE,Calc_guidance!R32)</f>
        <v>0</v>
      </c>
      <c r="F30" s="8" t="b">
        <f t="shared" si="1"/>
        <v>0</v>
      </c>
      <c r="G30" s="4" t="b">
        <f t="shared" si="2"/>
        <v>0</v>
      </c>
      <c r="H30" s="1"/>
      <c r="I30" s="1"/>
      <c r="J30" s="1"/>
      <c r="K30" s="1"/>
      <c r="L30" s="1"/>
      <c r="M30" s="3"/>
    </row>
    <row r="31" spans="1:15" ht="12.75">
      <c r="A31">
        <v>2010</v>
      </c>
      <c r="B31" s="22" t="s">
        <v>19</v>
      </c>
      <c r="C31" t="b">
        <f>IF(Calc_guidance!B33&lt;&gt;"",Calc_guidance!B33)</f>
        <v>0</v>
      </c>
      <c r="D31" s="9" t="b">
        <f t="shared" si="0"/>
        <v>0</v>
      </c>
      <c r="E31" s="8" t="b">
        <f>IF(C31&lt;&gt;FALSE,Calc_guidance!R33)</f>
        <v>0</v>
      </c>
      <c r="F31" s="8" t="b">
        <f t="shared" si="1"/>
        <v>0</v>
      </c>
      <c r="G31" s="4" t="b">
        <f t="shared" si="2"/>
        <v>0</v>
      </c>
      <c r="H31" s="1"/>
      <c r="I31" s="1"/>
      <c r="J31" s="1"/>
      <c r="K31" s="1"/>
      <c r="L31" s="1"/>
      <c r="M31" s="3"/>
      <c r="O31" s="2"/>
    </row>
    <row r="32" spans="1:13" ht="12.75">
      <c r="A32">
        <v>1981</v>
      </c>
      <c r="B32" t="s">
        <v>38</v>
      </c>
      <c r="C32" t="b">
        <f>IF(Calc_guidance!B4&lt;&gt;"",Calc_guidance!B4)</f>
        <v>0</v>
      </c>
      <c r="D32" s="9" t="b">
        <f aca="true" t="shared" si="6" ref="D32:D61">IF(C32&lt;&gt;FALSE,IF(C32&lt;=$C$93,"0",IF(C32&gt;$C$94,"0","1")))</f>
        <v>0</v>
      </c>
      <c r="E32" s="8" t="b">
        <f>IF(C32&lt;&gt;FALSE,Calc_guidance!S4)</f>
        <v>0</v>
      </c>
      <c r="F32" s="8" t="b">
        <f t="shared" si="1"/>
        <v>0</v>
      </c>
      <c r="G32" s="4" t="b">
        <f t="shared" si="2"/>
        <v>0</v>
      </c>
      <c r="H32" s="1"/>
      <c r="I32" s="1"/>
      <c r="J32" s="1"/>
      <c r="K32" s="1"/>
      <c r="L32" s="1"/>
      <c r="M32" s="3"/>
    </row>
    <row r="33" spans="1:13" ht="12.75">
      <c r="A33">
        <v>1982</v>
      </c>
      <c r="B33" t="s">
        <v>38</v>
      </c>
      <c r="C33" t="b">
        <f>IF(Calc_guidance!B5&lt;&gt;"",Calc_guidance!B5)</f>
        <v>0</v>
      </c>
      <c r="D33" s="9" t="b">
        <f t="shared" si="6"/>
        <v>0</v>
      </c>
      <c r="E33" s="8" t="b">
        <f>IF(C33&lt;&gt;FALSE,Calc_guidance!S5)</f>
        <v>0</v>
      </c>
      <c r="F33" s="8" t="b">
        <f t="shared" si="1"/>
        <v>0</v>
      </c>
      <c r="G33" s="4" t="b">
        <f t="shared" si="2"/>
        <v>0</v>
      </c>
      <c r="H33" s="1"/>
      <c r="I33" s="1"/>
      <c r="J33" s="1"/>
      <c r="K33" s="1"/>
      <c r="L33" s="1"/>
      <c r="M33" s="3"/>
    </row>
    <row r="34" spans="1:13" ht="12.75">
      <c r="A34">
        <v>1983</v>
      </c>
      <c r="B34" t="s">
        <v>38</v>
      </c>
      <c r="C34" t="b">
        <f>IF(Calc_guidance!B6&lt;&gt;"",Calc_guidance!B6)</f>
        <v>0</v>
      </c>
      <c r="D34" s="9" t="b">
        <f t="shared" si="6"/>
        <v>0</v>
      </c>
      <c r="E34" s="8" t="b">
        <f>IF(C34&lt;&gt;FALSE,Calc_guidance!S6)</f>
        <v>0</v>
      </c>
      <c r="F34" s="8" t="b">
        <f aca="true" t="shared" si="7" ref="F34:F65">IF(C34&lt;&gt;FALSE,ROUND(E34,1))</f>
        <v>0</v>
      </c>
      <c r="G34" s="4" t="b">
        <f aca="true" t="shared" si="8" ref="G34:G65">IF(C34&lt;&gt;FALSE,IF(D34="1",(E34-1)^2,E34^2))</f>
        <v>0</v>
      </c>
      <c r="H34" s="1"/>
      <c r="I34" s="1"/>
      <c r="J34" s="1"/>
      <c r="K34" s="1"/>
      <c r="L34" s="1"/>
      <c r="M34" s="3"/>
    </row>
    <row r="35" spans="1:13" ht="12.75">
      <c r="A35">
        <v>1984</v>
      </c>
      <c r="B35" t="s">
        <v>38</v>
      </c>
      <c r="C35" t="b">
        <f>IF(Calc_guidance!B7&lt;&gt;"",Calc_guidance!B7)</f>
        <v>0</v>
      </c>
      <c r="D35" s="9" t="b">
        <f t="shared" si="6"/>
        <v>0</v>
      </c>
      <c r="E35" s="8" t="b">
        <f>IF(C35&lt;&gt;FALSE,Calc_guidance!S7)</f>
        <v>0</v>
      </c>
      <c r="F35" s="8" t="b">
        <f t="shared" si="7"/>
        <v>0</v>
      </c>
      <c r="G35" s="4" t="b">
        <f t="shared" si="8"/>
        <v>0</v>
      </c>
      <c r="H35" s="1"/>
      <c r="I35" s="1"/>
      <c r="J35" s="1"/>
      <c r="K35" s="1"/>
      <c r="L35" s="1"/>
      <c r="M35" s="3"/>
    </row>
    <row r="36" spans="1:13" ht="12.75">
      <c r="A36">
        <v>1985</v>
      </c>
      <c r="B36" t="s">
        <v>38</v>
      </c>
      <c r="C36" t="b">
        <f>IF(Calc_guidance!B8&lt;&gt;"",Calc_guidance!B8)</f>
        <v>0</v>
      </c>
      <c r="D36" s="9" t="b">
        <f t="shared" si="6"/>
        <v>0</v>
      </c>
      <c r="E36" s="8" t="b">
        <f>IF(C36&lt;&gt;FALSE,Calc_guidance!S8)</f>
        <v>0</v>
      </c>
      <c r="F36" s="8" t="b">
        <f t="shared" si="7"/>
        <v>0</v>
      </c>
      <c r="G36" s="4" t="b">
        <f t="shared" si="8"/>
        <v>0</v>
      </c>
      <c r="H36" s="1"/>
      <c r="I36" s="1"/>
      <c r="J36" s="1"/>
      <c r="K36" s="1"/>
      <c r="L36" s="1"/>
      <c r="M36" s="3"/>
    </row>
    <row r="37" spans="1:13" ht="12.75">
      <c r="A37">
        <v>1986</v>
      </c>
      <c r="B37" t="s">
        <v>38</v>
      </c>
      <c r="C37" t="b">
        <f>IF(Calc_guidance!B9&lt;&gt;"",Calc_guidance!B9)</f>
        <v>0</v>
      </c>
      <c r="D37" s="9" t="b">
        <f t="shared" si="6"/>
        <v>0</v>
      </c>
      <c r="E37" s="8" t="b">
        <f>IF(C37&lt;&gt;FALSE,Calc_guidance!S9)</f>
        <v>0</v>
      </c>
      <c r="F37" s="8" t="b">
        <f t="shared" si="7"/>
        <v>0</v>
      </c>
      <c r="G37" s="4" t="b">
        <f t="shared" si="8"/>
        <v>0</v>
      </c>
      <c r="H37" s="1"/>
      <c r="I37" s="1"/>
      <c r="J37" s="1"/>
      <c r="K37" s="1"/>
      <c r="L37" s="1"/>
      <c r="M37" s="3"/>
    </row>
    <row r="38" spans="1:13" ht="12.75">
      <c r="A38">
        <v>1987</v>
      </c>
      <c r="B38" t="s">
        <v>38</v>
      </c>
      <c r="C38" t="b">
        <f>IF(Calc_guidance!B10&lt;&gt;"",Calc_guidance!B10)</f>
        <v>0</v>
      </c>
      <c r="D38" s="9" t="b">
        <f t="shared" si="6"/>
        <v>0</v>
      </c>
      <c r="E38" s="8" t="b">
        <f>IF(C38&lt;&gt;FALSE,Calc_guidance!S10)</f>
        <v>0</v>
      </c>
      <c r="F38" s="8" t="b">
        <f t="shared" si="7"/>
        <v>0</v>
      </c>
      <c r="G38" s="4" t="b">
        <f t="shared" si="8"/>
        <v>0</v>
      </c>
      <c r="H38" s="1"/>
      <c r="I38" s="1"/>
      <c r="J38" s="1"/>
      <c r="K38" s="1"/>
      <c r="L38" s="1"/>
      <c r="M38" s="3"/>
    </row>
    <row r="39" spans="1:13" ht="12.75">
      <c r="A39">
        <v>1988</v>
      </c>
      <c r="B39" t="s">
        <v>38</v>
      </c>
      <c r="C39" t="b">
        <f>IF(Calc_guidance!B11&lt;&gt;"",Calc_guidance!B11)</f>
        <v>0</v>
      </c>
      <c r="D39" s="9" t="b">
        <f t="shared" si="6"/>
        <v>0</v>
      </c>
      <c r="E39" s="8" t="b">
        <f>IF(C39&lt;&gt;FALSE,Calc_guidance!S11)</f>
        <v>0</v>
      </c>
      <c r="F39" s="8" t="b">
        <f t="shared" si="7"/>
        <v>0</v>
      </c>
      <c r="G39" s="4" t="b">
        <f t="shared" si="8"/>
        <v>0</v>
      </c>
      <c r="H39" s="1"/>
      <c r="I39" s="1"/>
      <c r="J39" s="1"/>
      <c r="K39" s="1"/>
      <c r="L39" s="1"/>
      <c r="M39" s="3"/>
    </row>
    <row r="40" spans="1:13" ht="12.75">
      <c r="A40">
        <v>1989</v>
      </c>
      <c r="B40" t="s">
        <v>38</v>
      </c>
      <c r="C40" t="b">
        <f>IF(Calc_guidance!B12&lt;&gt;"",Calc_guidance!B12)</f>
        <v>0</v>
      </c>
      <c r="D40" s="9" t="b">
        <f t="shared" si="6"/>
        <v>0</v>
      </c>
      <c r="E40" s="8" t="b">
        <f>IF(C40&lt;&gt;FALSE,Calc_guidance!S12)</f>
        <v>0</v>
      </c>
      <c r="F40" s="8" t="b">
        <f t="shared" si="7"/>
        <v>0</v>
      </c>
      <c r="G40" s="4" t="b">
        <f t="shared" si="8"/>
        <v>0</v>
      </c>
      <c r="H40" s="1"/>
      <c r="I40" s="1"/>
      <c r="J40" s="1"/>
      <c r="K40" s="1"/>
      <c r="L40" s="1"/>
      <c r="M40" s="3"/>
    </row>
    <row r="41" spans="1:13" ht="12.75">
      <c r="A41">
        <v>1990</v>
      </c>
      <c r="B41" t="s">
        <v>38</v>
      </c>
      <c r="C41" t="b">
        <f>IF(Calc_guidance!B13&lt;&gt;"",Calc_guidance!B13)</f>
        <v>0</v>
      </c>
      <c r="D41" s="9" t="b">
        <f t="shared" si="6"/>
        <v>0</v>
      </c>
      <c r="E41" s="8" t="b">
        <f>IF(C41&lt;&gt;FALSE,Calc_guidance!S13)</f>
        <v>0</v>
      </c>
      <c r="F41" s="8" t="b">
        <f t="shared" si="7"/>
        <v>0</v>
      </c>
      <c r="G41" s="4" t="b">
        <f t="shared" si="8"/>
        <v>0</v>
      </c>
      <c r="H41" s="1"/>
      <c r="I41" s="1"/>
      <c r="J41" s="1"/>
      <c r="K41" s="1"/>
      <c r="L41" s="1"/>
      <c r="M41" s="3"/>
    </row>
    <row r="42" spans="1:13" ht="12.75">
      <c r="A42">
        <v>1991</v>
      </c>
      <c r="B42" t="s">
        <v>38</v>
      </c>
      <c r="C42" t="b">
        <f>IF(Calc_guidance!B14&lt;&gt;"",Calc_guidance!B14)</f>
        <v>0</v>
      </c>
      <c r="D42" s="9" t="b">
        <f t="shared" si="6"/>
        <v>0</v>
      </c>
      <c r="E42" s="8" t="b">
        <f>IF(C42&lt;&gt;FALSE,Calc_guidance!S14)</f>
        <v>0</v>
      </c>
      <c r="F42" s="8" t="b">
        <f t="shared" si="7"/>
        <v>0</v>
      </c>
      <c r="G42" s="4" t="b">
        <f t="shared" si="8"/>
        <v>0</v>
      </c>
      <c r="H42" s="1"/>
      <c r="I42" s="1"/>
      <c r="J42" s="1"/>
      <c r="K42" s="1"/>
      <c r="L42" s="1"/>
      <c r="M42" s="3"/>
    </row>
    <row r="43" spans="1:13" ht="12.75">
      <c r="A43">
        <v>1992</v>
      </c>
      <c r="B43" t="s">
        <v>38</v>
      </c>
      <c r="C43" t="b">
        <f>IF(Calc_guidance!B15&lt;&gt;"",Calc_guidance!B15)</f>
        <v>0</v>
      </c>
      <c r="D43" s="9" t="b">
        <f t="shared" si="6"/>
        <v>0</v>
      </c>
      <c r="E43" s="8" t="b">
        <f>IF(C43&lt;&gt;FALSE,Calc_guidance!S15)</f>
        <v>0</v>
      </c>
      <c r="F43" s="8" t="b">
        <f t="shared" si="7"/>
        <v>0</v>
      </c>
      <c r="G43" s="4" t="b">
        <f t="shared" si="8"/>
        <v>0</v>
      </c>
      <c r="H43" s="1"/>
      <c r="I43" s="1"/>
      <c r="J43" s="1"/>
      <c r="K43" s="1"/>
      <c r="L43" s="1"/>
      <c r="M43" s="3"/>
    </row>
    <row r="44" spans="1:13" ht="12.75">
      <c r="A44">
        <v>1993</v>
      </c>
      <c r="B44" t="s">
        <v>38</v>
      </c>
      <c r="C44" t="b">
        <f>IF(Calc_guidance!B16&lt;&gt;"",Calc_guidance!B16)</f>
        <v>0</v>
      </c>
      <c r="D44" s="9" t="b">
        <f t="shared" si="6"/>
        <v>0</v>
      </c>
      <c r="E44" s="8" t="b">
        <f>IF(C44&lt;&gt;FALSE,Calc_guidance!S16)</f>
        <v>0</v>
      </c>
      <c r="F44" s="8" t="b">
        <f t="shared" si="7"/>
        <v>0</v>
      </c>
      <c r="G44" s="4" t="b">
        <f t="shared" si="8"/>
        <v>0</v>
      </c>
      <c r="H44" s="1"/>
      <c r="I44" s="1"/>
      <c r="J44" s="1"/>
      <c r="K44" s="1"/>
      <c r="L44" s="1"/>
      <c r="M44" s="3"/>
    </row>
    <row r="45" spans="1:13" ht="12.75">
      <c r="A45">
        <v>1994</v>
      </c>
      <c r="B45" t="s">
        <v>38</v>
      </c>
      <c r="C45" t="b">
        <f>IF(Calc_guidance!B17&lt;&gt;"",Calc_guidance!B17)</f>
        <v>0</v>
      </c>
      <c r="D45" s="9" t="b">
        <f t="shared" si="6"/>
        <v>0</v>
      </c>
      <c r="E45" s="8" t="b">
        <f>IF(C45&lt;&gt;FALSE,Calc_guidance!S17)</f>
        <v>0</v>
      </c>
      <c r="F45" s="8" t="b">
        <f t="shared" si="7"/>
        <v>0</v>
      </c>
      <c r="G45" s="4" t="b">
        <f t="shared" si="8"/>
        <v>0</v>
      </c>
      <c r="H45" s="1"/>
      <c r="I45" s="1"/>
      <c r="J45" s="1"/>
      <c r="K45" s="1"/>
      <c r="L45" s="1"/>
      <c r="M45" s="3"/>
    </row>
    <row r="46" spans="1:13" ht="12.75">
      <c r="A46">
        <v>1995</v>
      </c>
      <c r="B46" t="s">
        <v>38</v>
      </c>
      <c r="C46" t="b">
        <f>IF(Calc_guidance!B18&lt;&gt;"",Calc_guidance!B18)</f>
        <v>0</v>
      </c>
      <c r="D46" s="9" t="b">
        <f t="shared" si="6"/>
        <v>0</v>
      </c>
      <c r="E46" s="8" t="b">
        <f>IF(C46&lt;&gt;FALSE,Calc_guidance!S18)</f>
        <v>0</v>
      </c>
      <c r="F46" s="8" t="b">
        <f t="shared" si="7"/>
        <v>0</v>
      </c>
      <c r="G46" s="4" t="b">
        <f t="shared" si="8"/>
        <v>0</v>
      </c>
      <c r="H46" s="1"/>
      <c r="I46" s="1"/>
      <c r="J46" s="1"/>
      <c r="K46" s="1"/>
      <c r="L46" s="1"/>
      <c r="M46" s="3"/>
    </row>
    <row r="47" spans="1:13" ht="12.75">
      <c r="A47">
        <v>1996</v>
      </c>
      <c r="B47" t="s">
        <v>38</v>
      </c>
      <c r="C47" t="b">
        <f>IF(Calc_guidance!B19&lt;&gt;"",Calc_guidance!B19)</f>
        <v>0</v>
      </c>
      <c r="D47" s="9" t="b">
        <f t="shared" si="6"/>
        <v>0</v>
      </c>
      <c r="E47" s="8" t="b">
        <f>IF(C47&lt;&gt;FALSE,Calc_guidance!S19)</f>
        <v>0</v>
      </c>
      <c r="F47" s="8" t="b">
        <f t="shared" si="7"/>
        <v>0</v>
      </c>
      <c r="G47" s="4" t="b">
        <f t="shared" si="8"/>
        <v>0</v>
      </c>
      <c r="H47" s="1"/>
      <c r="I47" s="1"/>
      <c r="J47" s="1"/>
      <c r="K47" s="1"/>
      <c r="L47" s="1"/>
      <c r="M47" s="3"/>
    </row>
    <row r="48" spans="1:13" ht="12.75">
      <c r="A48">
        <v>1997</v>
      </c>
      <c r="B48" t="s">
        <v>38</v>
      </c>
      <c r="C48" t="b">
        <f>IF(Calc_guidance!B20&lt;&gt;"",Calc_guidance!B20)</f>
        <v>0</v>
      </c>
      <c r="D48" s="9" t="b">
        <f t="shared" si="6"/>
        <v>0</v>
      </c>
      <c r="E48" s="8" t="b">
        <f>IF(C48&lt;&gt;FALSE,Calc_guidance!S20)</f>
        <v>0</v>
      </c>
      <c r="F48" s="8" t="b">
        <f t="shared" si="7"/>
        <v>0</v>
      </c>
      <c r="G48" s="4" t="b">
        <f t="shared" si="8"/>
        <v>0</v>
      </c>
      <c r="H48" s="1"/>
      <c r="I48" s="1"/>
      <c r="J48" s="1"/>
      <c r="K48" s="1"/>
      <c r="L48" s="1"/>
      <c r="M48" s="3"/>
    </row>
    <row r="49" spans="1:13" ht="12.75">
      <c r="A49">
        <v>1998</v>
      </c>
      <c r="B49" t="s">
        <v>38</v>
      </c>
      <c r="C49" t="b">
        <f>IF(Calc_guidance!B21&lt;&gt;"",Calc_guidance!B21)</f>
        <v>0</v>
      </c>
      <c r="D49" s="9" t="b">
        <f t="shared" si="6"/>
        <v>0</v>
      </c>
      <c r="E49" s="8" t="b">
        <f>IF(C49&lt;&gt;FALSE,Calc_guidance!S21)</f>
        <v>0</v>
      </c>
      <c r="F49" s="8" t="b">
        <f t="shared" si="7"/>
        <v>0</v>
      </c>
      <c r="G49" s="4" t="b">
        <f t="shared" si="8"/>
        <v>0</v>
      </c>
      <c r="H49" s="1"/>
      <c r="I49" s="1"/>
      <c r="J49" s="1"/>
      <c r="K49" s="1"/>
      <c r="L49" s="1"/>
      <c r="M49" s="3"/>
    </row>
    <row r="50" spans="1:13" ht="12.75">
      <c r="A50">
        <v>1999</v>
      </c>
      <c r="B50" t="s">
        <v>38</v>
      </c>
      <c r="C50" t="b">
        <f>IF(Calc_guidance!B22&lt;&gt;"",Calc_guidance!B22)</f>
        <v>0</v>
      </c>
      <c r="D50" s="9" t="b">
        <f t="shared" si="6"/>
        <v>0</v>
      </c>
      <c r="E50" s="8" t="b">
        <f>IF(C50&lt;&gt;FALSE,Calc_guidance!S22)</f>
        <v>0</v>
      </c>
      <c r="F50" s="8" t="b">
        <f t="shared" si="7"/>
        <v>0</v>
      </c>
      <c r="G50" s="4" t="b">
        <f t="shared" si="8"/>
        <v>0</v>
      </c>
      <c r="H50" s="1"/>
      <c r="I50" s="1"/>
      <c r="J50" s="1"/>
      <c r="K50" s="1"/>
      <c r="L50" s="1"/>
      <c r="M50" s="3"/>
    </row>
    <row r="51" spans="1:13" ht="12.75">
      <c r="A51">
        <v>2000</v>
      </c>
      <c r="B51" t="s">
        <v>38</v>
      </c>
      <c r="C51" t="b">
        <f>IF(Calc_guidance!B23&lt;&gt;"",Calc_guidance!B23)</f>
        <v>0</v>
      </c>
      <c r="D51" s="9" t="b">
        <f t="shared" si="6"/>
        <v>0</v>
      </c>
      <c r="E51" s="8" t="b">
        <f>IF(C51&lt;&gt;FALSE,Calc_guidance!S23)</f>
        <v>0</v>
      </c>
      <c r="F51" s="8" t="b">
        <f t="shared" si="7"/>
        <v>0</v>
      </c>
      <c r="G51" s="4" t="b">
        <f t="shared" si="8"/>
        <v>0</v>
      </c>
      <c r="H51" s="1"/>
      <c r="I51" s="1"/>
      <c r="J51" s="1"/>
      <c r="K51" s="1"/>
      <c r="L51" s="1"/>
      <c r="M51" s="3"/>
    </row>
    <row r="52" spans="1:13" ht="12.75">
      <c r="A52">
        <v>2001</v>
      </c>
      <c r="B52" t="s">
        <v>38</v>
      </c>
      <c r="C52" t="b">
        <f>IF(Calc_guidance!B24&lt;&gt;"",Calc_guidance!B24)</f>
        <v>0</v>
      </c>
      <c r="D52" s="9" t="b">
        <f t="shared" si="6"/>
        <v>0</v>
      </c>
      <c r="E52" s="8" t="b">
        <f>IF(C52&lt;&gt;FALSE,Calc_guidance!S24)</f>
        <v>0</v>
      </c>
      <c r="F52" s="8" t="b">
        <f t="shared" si="7"/>
        <v>0</v>
      </c>
      <c r="G52" s="4" t="b">
        <f t="shared" si="8"/>
        <v>0</v>
      </c>
      <c r="H52" s="1"/>
      <c r="I52" s="1"/>
      <c r="J52" s="1"/>
      <c r="K52" s="1"/>
      <c r="L52" s="1"/>
      <c r="M52" s="3"/>
    </row>
    <row r="53" spans="1:13" ht="12.75">
      <c r="A53">
        <v>2002</v>
      </c>
      <c r="B53" t="s">
        <v>38</v>
      </c>
      <c r="C53" t="b">
        <f>IF(Calc_guidance!B25&lt;&gt;"",Calc_guidance!B25)</f>
        <v>0</v>
      </c>
      <c r="D53" s="9" t="b">
        <f t="shared" si="6"/>
        <v>0</v>
      </c>
      <c r="E53" s="8" t="b">
        <f>IF(C53&lt;&gt;FALSE,Calc_guidance!S25)</f>
        <v>0</v>
      </c>
      <c r="F53" s="8" t="b">
        <f t="shared" si="7"/>
        <v>0</v>
      </c>
      <c r="G53" s="4" t="b">
        <f t="shared" si="8"/>
        <v>0</v>
      </c>
      <c r="H53" s="1"/>
      <c r="I53" s="1"/>
      <c r="J53" s="1"/>
      <c r="K53" s="1"/>
      <c r="L53" s="1"/>
      <c r="M53" s="3"/>
    </row>
    <row r="54" spans="1:13" ht="12.75">
      <c r="A54">
        <v>2003</v>
      </c>
      <c r="B54" t="s">
        <v>38</v>
      </c>
      <c r="C54" t="b">
        <f>IF(Calc_guidance!B26&lt;&gt;"",Calc_guidance!B26)</f>
        <v>0</v>
      </c>
      <c r="D54" s="9" t="b">
        <f t="shared" si="6"/>
        <v>0</v>
      </c>
      <c r="E54" s="8" t="b">
        <f>IF(C54&lt;&gt;FALSE,Calc_guidance!S26)</f>
        <v>0</v>
      </c>
      <c r="F54" s="8" t="b">
        <f t="shared" si="7"/>
        <v>0</v>
      </c>
      <c r="G54" s="4" t="b">
        <f t="shared" si="8"/>
        <v>0</v>
      </c>
      <c r="H54" s="1"/>
      <c r="I54" s="1"/>
      <c r="J54" s="1"/>
      <c r="K54" s="1"/>
      <c r="L54" s="1"/>
      <c r="M54" s="3"/>
    </row>
    <row r="55" spans="1:13" ht="12.75">
      <c r="A55">
        <v>2004</v>
      </c>
      <c r="B55" t="s">
        <v>38</v>
      </c>
      <c r="C55" t="b">
        <f>IF(Calc_guidance!B27&lt;&gt;"",Calc_guidance!B27)</f>
        <v>0</v>
      </c>
      <c r="D55" s="9" t="b">
        <f t="shared" si="6"/>
        <v>0</v>
      </c>
      <c r="E55" s="8" t="b">
        <f>IF(C55&lt;&gt;FALSE,Calc_guidance!S27)</f>
        <v>0</v>
      </c>
      <c r="F55" s="8" t="b">
        <f t="shared" si="7"/>
        <v>0</v>
      </c>
      <c r="G55" s="4" t="b">
        <f t="shared" si="8"/>
        <v>0</v>
      </c>
      <c r="H55" s="1"/>
      <c r="I55" s="1"/>
      <c r="J55" s="1"/>
      <c r="K55" s="1"/>
      <c r="L55" s="1"/>
      <c r="M55" s="3"/>
    </row>
    <row r="56" spans="1:13" ht="12.75">
      <c r="A56">
        <v>2005</v>
      </c>
      <c r="B56" t="s">
        <v>38</v>
      </c>
      <c r="C56" t="b">
        <f>IF(Calc_guidance!B28&lt;&gt;"",Calc_guidance!B28)</f>
        <v>0</v>
      </c>
      <c r="D56" s="9" t="b">
        <f t="shared" si="6"/>
        <v>0</v>
      </c>
      <c r="E56" s="8" t="b">
        <f>IF(C56&lt;&gt;FALSE,Calc_guidance!S28)</f>
        <v>0</v>
      </c>
      <c r="F56" s="8" t="b">
        <f t="shared" si="7"/>
        <v>0</v>
      </c>
      <c r="G56" s="4" t="b">
        <f t="shared" si="8"/>
        <v>0</v>
      </c>
      <c r="H56" s="1"/>
      <c r="I56" s="1"/>
      <c r="J56" s="1"/>
      <c r="K56" s="1"/>
      <c r="L56" s="1"/>
      <c r="M56" s="3"/>
    </row>
    <row r="57" spans="1:13" ht="12.75">
      <c r="A57">
        <v>2006</v>
      </c>
      <c r="B57" t="s">
        <v>38</v>
      </c>
      <c r="C57" t="b">
        <f>IF(Calc_guidance!B29&lt;&gt;"",Calc_guidance!B29)</f>
        <v>0</v>
      </c>
      <c r="D57" s="9" t="b">
        <f t="shared" si="6"/>
        <v>0</v>
      </c>
      <c r="E57" s="8" t="b">
        <f>IF(C57&lt;&gt;FALSE,Calc_guidance!S29)</f>
        <v>0</v>
      </c>
      <c r="F57" s="8" t="b">
        <f t="shared" si="7"/>
        <v>0</v>
      </c>
      <c r="G57" s="4" t="b">
        <f t="shared" si="8"/>
        <v>0</v>
      </c>
      <c r="H57" s="1"/>
      <c r="I57" s="1"/>
      <c r="J57" s="1"/>
      <c r="K57" s="1"/>
      <c r="L57" s="1"/>
      <c r="M57" s="3"/>
    </row>
    <row r="58" spans="1:13" ht="12.75">
      <c r="A58">
        <v>2007</v>
      </c>
      <c r="B58" t="s">
        <v>38</v>
      </c>
      <c r="C58" t="b">
        <f>IF(Calc_guidance!B30&lt;&gt;"",Calc_guidance!B30)</f>
        <v>0</v>
      </c>
      <c r="D58" s="9" t="b">
        <f t="shared" si="6"/>
        <v>0</v>
      </c>
      <c r="E58" s="8" t="b">
        <f>IF(C58&lt;&gt;FALSE,Calc_guidance!S30)</f>
        <v>0</v>
      </c>
      <c r="F58" s="8" t="b">
        <f t="shared" si="7"/>
        <v>0</v>
      </c>
      <c r="G58" s="4" t="b">
        <f t="shared" si="8"/>
        <v>0</v>
      </c>
      <c r="H58" s="1"/>
      <c r="I58" s="1"/>
      <c r="J58" s="1"/>
      <c r="K58" s="1"/>
      <c r="L58" s="1"/>
      <c r="M58" s="3"/>
    </row>
    <row r="59" spans="1:13" ht="12.75">
      <c r="A59">
        <v>2008</v>
      </c>
      <c r="B59" t="s">
        <v>38</v>
      </c>
      <c r="C59" t="b">
        <f>IF(Calc_guidance!B31&lt;&gt;"",Calc_guidance!B31)</f>
        <v>0</v>
      </c>
      <c r="D59" s="9" t="b">
        <f t="shared" si="6"/>
        <v>0</v>
      </c>
      <c r="E59" s="8" t="b">
        <f>IF(C59&lt;&gt;FALSE,Calc_guidance!S31)</f>
        <v>0</v>
      </c>
      <c r="F59" s="8" t="b">
        <f t="shared" si="7"/>
        <v>0</v>
      </c>
      <c r="G59" s="4" t="b">
        <f t="shared" si="8"/>
        <v>0</v>
      </c>
      <c r="H59" s="1"/>
      <c r="I59" s="1"/>
      <c r="J59" s="1"/>
      <c r="K59" s="1"/>
      <c r="L59" s="1"/>
      <c r="M59" s="3"/>
    </row>
    <row r="60" spans="1:13" ht="12.75">
      <c r="A60">
        <v>2009</v>
      </c>
      <c r="B60" t="s">
        <v>38</v>
      </c>
      <c r="C60" t="b">
        <f>IF(Calc_guidance!B32&lt;&gt;"",Calc_guidance!B32)</f>
        <v>0</v>
      </c>
      <c r="D60" s="9" t="b">
        <f t="shared" si="6"/>
        <v>0</v>
      </c>
      <c r="E60" s="8" t="b">
        <f>IF(C60&lt;&gt;FALSE,Calc_guidance!S32)</f>
        <v>0</v>
      </c>
      <c r="F60" s="8" t="b">
        <f t="shared" si="7"/>
        <v>0</v>
      </c>
      <c r="G60" s="4" t="b">
        <f t="shared" si="8"/>
        <v>0</v>
      </c>
      <c r="H60" s="1"/>
      <c r="I60" s="1"/>
      <c r="J60" s="1"/>
      <c r="K60" s="1"/>
      <c r="L60" s="1"/>
      <c r="M60" s="3"/>
    </row>
    <row r="61" spans="1:13" ht="12.75">
      <c r="A61">
        <v>2010</v>
      </c>
      <c r="B61" t="s">
        <v>38</v>
      </c>
      <c r="C61" t="b">
        <f>IF(Calc_guidance!B33&lt;&gt;"",Calc_guidance!B33)</f>
        <v>0</v>
      </c>
      <c r="D61" s="9" t="b">
        <f t="shared" si="6"/>
        <v>0</v>
      </c>
      <c r="E61" s="8" t="b">
        <f>IF(C61&lt;&gt;FALSE,Calc_guidance!S33)</f>
        <v>0</v>
      </c>
      <c r="F61" s="8" t="b">
        <f t="shared" si="7"/>
        <v>0</v>
      </c>
      <c r="G61" s="4" t="b">
        <f t="shared" si="8"/>
        <v>0</v>
      </c>
      <c r="H61" s="1"/>
      <c r="I61" s="1"/>
      <c r="J61" s="1"/>
      <c r="K61" s="1"/>
      <c r="L61" s="1"/>
      <c r="M61" s="3"/>
    </row>
    <row r="62" spans="1:13" ht="12.75">
      <c r="A62">
        <v>1981</v>
      </c>
      <c r="B62" s="24" t="s">
        <v>22</v>
      </c>
      <c r="C62" t="b">
        <f>IF(Calc_guidance!B4&lt;&gt;"",Calc_guidance!B4)</f>
        <v>0</v>
      </c>
      <c r="D62" s="9" t="b">
        <f aca="true" t="shared" si="9" ref="D62:D91">IF(C62&lt;&gt;FALSE,IF(C62&gt;$C$94,"1","0"))</f>
        <v>0</v>
      </c>
      <c r="E62" s="8" t="b">
        <f>IF(C62&lt;&gt;FALSE,Calc_guidance!T4)</f>
        <v>0</v>
      </c>
      <c r="F62" s="8" t="b">
        <f t="shared" si="7"/>
        <v>0</v>
      </c>
      <c r="G62" s="4" t="b">
        <f t="shared" si="8"/>
        <v>0</v>
      </c>
      <c r="H62" s="1"/>
      <c r="I62" s="1"/>
      <c r="J62" s="1"/>
      <c r="K62" s="1"/>
      <c r="L62" s="1"/>
      <c r="M62" s="3"/>
    </row>
    <row r="63" spans="1:13" ht="12.75">
      <c r="A63">
        <v>1982</v>
      </c>
      <c r="B63" s="24" t="s">
        <v>21</v>
      </c>
      <c r="C63" t="b">
        <f>IF(Calc_guidance!B5&lt;&gt;"",Calc_guidance!B5)</f>
        <v>0</v>
      </c>
      <c r="D63" s="9" t="b">
        <f t="shared" si="9"/>
        <v>0</v>
      </c>
      <c r="E63" s="8" t="b">
        <f>IF(C63&lt;&gt;FALSE,Calc_guidance!T5)</f>
        <v>0</v>
      </c>
      <c r="F63" s="8" t="b">
        <f t="shared" si="7"/>
        <v>0</v>
      </c>
      <c r="G63" s="4" t="b">
        <f t="shared" si="8"/>
        <v>0</v>
      </c>
      <c r="H63" s="1"/>
      <c r="I63" s="1"/>
      <c r="J63" s="1"/>
      <c r="K63" s="1"/>
      <c r="L63" s="1"/>
      <c r="M63" s="3"/>
    </row>
    <row r="64" spans="1:13" ht="12.75">
      <c r="A64">
        <v>1983</v>
      </c>
      <c r="B64" s="24" t="s">
        <v>21</v>
      </c>
      <c r="C64" t="b">
        <f>IF(Calc_guidance!B6&lt;&gt;"",Calc_guidance!B6)</f>
        <v>0</v>
      </c>
      <c r="D64" s="9" t="b">
        <f t="shared" si="9"/>
        <v>0</v>
      </c>
      <c r="E64" s="8" t="b">
        <f>IF(C64&lt;&gt;FALSE,Calc_guidance!T6)</f>
        <v>0</v>
      </c>
      <c r="F64" s="8" t="b">
        <f t="shared" si="7"/>
        <v>0</v>
      </c>
      <c r="G64" s="4" t="b">
        <f t="shared" si="8"/>
        <v>0</v>
      </c>
      <c r="H64" s="1"/>
      <c r="I64" s="1"/>
      <c r="J64" s="1"/>
      <c r="K64" s="1"/>
      <c r="L64" s="1"/>
      <c r="M64" s="3"/>
    </row>
    <row r="65" spans="1:13" ht="12.75">
      <c r="A65">
        <v>1984</v>
      </c>
      <c r="B65" s="24" t="s">
        <v>21</v>
      </c>
      <c r="C65" t="b">
        <f>IF(Calc_guidance!B7&lt;&gt;"",Calc_guidance!B7)</f>
        <v>0</v>
      </c>
      <c r="D65" s="9" t="b">
        <f t="shared" si="9"/>
        <v>0</v>
      </c>
      <c r="E65" s="8" t="b">
        <f>IF(C65&lt;&gt;FALSE,Calc_guidance!T7)</f>
        <v>0</v>
      </c>
      <c r="F65" s="8" t="b">
        <f t="shared" si="7"/>
        <v>0</v>
      </c>
      <c r="G65" s="4" t="b">
        <f t="shared" si="8"/>
        <v>0</v>
      </c>
      <c r="H65" s="1"/>
      <c r="I65" s="1"/>
      <c r="J65" s="1"/>
      <c r="K65" s="1"/>
      <c r="L65" s="1"/>
      <c r="M65" s="3"/>
    </row>
    <row r="66" spans="1:13" ht="12.75">
      <c r="A66">
        <v>1985</v>
      </c>
      <c r="B66" s="24" t="s">
        <v>21</v>
      </c>
      <c r="C66" t="b">
        <f>IF(Calc_guidance!B8&lt;&gt;"",Calc_guidance!B8)</f>
        <v>0</v>
      </c>
      <c r="D66" s="9" t="b">
        <f t="shared" si="9"/>
        <v>0</v>
      </c>
      <c r="E66" s="8" t="b">
        <f>IF(C66&lt;&gt;FALSE,Calc_guidance!T8)</f>
        <v>0</v>
      </c>
      <c r="F66" s="8" t="b">
        <f aca="true" t="shared" si="10" ref="F66:F91">IF(C66&lt;&gt;FALSE,ROUND(E66,1))</f>
        <v>0</v>
      </c>
      <c r="G66" s="4" t="b">
        <f aca="true" t="shared" si="11" ref="G66:G91">IF(C66&lt;&gt;FALSE,IF(D66="1",(E66-1)^2,E66^2))</f>
        <v>0</v>
      </c>
      <c r="H66" s="1"/>
      <c r="I66" s="1"/>
      <c r="J66" s="1"/>
      <c r="K66" s="1"/>
      <c r="L66" s="1"/>
      <c r="M66" s="3"/>
    </row>
    <row r="67" spans="1:13" ht="12.75">
      <c r="A67">
        <v>1986</v>
      </c>
      <c r="B67" s="24" t="s">
        <v>21</v>
      </c>
      <c r="C67" t="b">
        <f>IF(Calc_guidance!B9&lt;&gt;"",Calc_guidance!B9)</f>
        <v>0</v>
      </c>
      <c r="D67" s="9" t="b">
        <f t="shared" si="9"/>
        <v>0</v>
      </c>
      <c r="E67" s="8" t="b">
        <f>IF(C67&lt;&gt;FALSE,Calc_guidance!T9)</f>
        <v>0</v>
      </c>
      <c r="F67" s="8" t="b">
        <f t="shared" si="10"/>
        <v>0</v>
      </c>
      <c r="G67" s="4" t="b">
        <f t="shared" si="11"/>
        <v>0</v>
      </c>
      <c r="H67" s="1"/>
      <c r="I67" s="1"/>
      <c r="J67" s="1"/>
      <c r="K67" s="1"/>
      <c r="L67" s="1"/>
      <c r="M67" s="3"/>
    </row>
    <row r="68" spans="1:13" ht="12.75">
      <c r="A68">
        <v>1987</v>
      </c>
      <c r="B68" s="24" t="s">
        <v>21</v>
      </c>
      <c r="C68" t="b">
        <f>IF(Calc_guidance!B10&lt;&gt;"",Calc_guidance!B10)</f>
        <v>0</v>
      </c>
      <c r="D68" s="9" t="b">
        <f t="shared" si="9"/>
        <v>0</v>
      </c>
      <c r="E68" s="8" t="b">
        <f>IF(C68&lt;&gt;FALSE,Calc_guidance!T10)</f>
        <v>0</v>
      </c>
      <c r="F68" s="8" t="b">
        <f t="shared" si="10"/>
        <v>0</v>
      </c>
      <c r="G68" s="4" t="b">
        <f t="shared" si="11"/>
        <v>0</v>
      </c>
      <c r="H68" s="1"/>
      <c r="I68" s="1"/>
      <c r="J68" s="1"/>
      <c r="K68" s="1"/>
      <c r="L68" s="1"/>
      <c r="M68" s="3"/>
    </row>
    <row r="69" spans="1:13" ht="12.75">
      <c r="A69">
        <v>1988</v>
      </c>
      <c r="B69" s="24" t="s">
        <v>21</v>
      </c>
      <c r="C69" t="b">
        <f>IF(Calc_guidance!B11&lt;&gt;"",Calc_guidance!B11)</f>
        <v>0</v>
      </c>
      <c r="D69" s="9" t="b">
        <f t="shared" si="9"/>
        <v>0</v>
      </c>
      <c r="E69" s="8" t="b">
        <f>IF(C69&lt;&gt;FALSE,Calc_guidance!T11)</f>
        <v>0</v>
      </c>
      <c r="F69" s="8" t="b">
        <f t="shared" si="10"/>
        <v>0</v>
      </c>
      <c r="G69" s="4" t="b">
        <f t="shared" si="11"/>
        <v>0</v>
      </c>
      <c r="H69" s="1"/>
      <c r="I69" s="1"/>
      <c r="J69" s="1"/>
      <c r="K69" s="1"/>
      <c r="L69" s="1"/>
      <c r="M69" s="3"/>
    </row>
    <row r="70" spans="1:13" ht="12.75">
      <c r="A70">
        <v>1989</v>
      </c>
      <c r="B70" s="24" t="s">
        <v>21</v>
      </c>
      <c r="C70" t="b">
        <f>IF(Calc_guidance!B12&lt;&gt;"",Calc_guidance!B12)</f>
        <v>0</v>
      </c>
      <c r="D70" s="9" t="b">
        <f t="shared" si="9"/>
        <v>0</v>
      </c>
      <c r="E70" s="8" t="b">
        <f>IF(C70&lt;&gt;FALSE,Calc_guidance!T12)</f>
        <v>0</v>
      </c>
      <c r="F70" s="8" t="b">
        <f t="shared" si="10"/>
        <v>0</v>
      </c>
      <c r="G70" s="4" t="b">
        <f t="shared" si="11"/>
        <v>0</v>
      </c>
      <c r="H70" s="1"/>
      <c r="I70" s="1"/>
      <c r="J70" s="1"/>
      <c r="K70" s="1"/>
      <c r="L70" s="1"/>
      <c r="M70" s="3"/>
    </row>
    <row r="71" spans="1:13" ht="12.75">
      <c r="A71">
        <v>1990</v>
      </c>
      <c r="B71" s="24" t="s">
        <v>21</v>
      </c>
      <c r="C71" t="b">
        <f>IF(Calc_guidance!B13&lt;&gt;"",Calc_guidance!B13)</f>
        <v>0</v>
      </c>
      <c r="D71" s="9" t="b">
        <f t="shared" si="9"/>
        <v>0</v>
      </c>
      <c r="E71" s="8" t="b">
        <f>IF(C71&lt;&gt;FALSE,Calc_guidance!T13)</f>
        <v>0</v>
      </c>
      <c r="F71" s="8" t="b">
        <f t="shared" si="10"/>
        <v>0</v>
      </c>
      <c r="G71" s="4" t="b">
        <f t="shared" si="11"/>
        <v>0</v>
      </c>
      <c r="H71" s="1"/>
      <c r="I71" s="1"/>
      <c r="J71" s="1"/>
      <c r="K71" s="1"/>
      <c r="L71" s="1"/>
      <c r="M71" s="3"/>
    </row>
    <row r="72" spans="1:13" ht="12.75">
      <c r="A72">
        <v>1991</v>
      </c>
      <c r="B72" s="24" t="s">
        <v>21</v>
      </c>
      <c r="C72" t="b">
        <f>IF(Calc_guidance!B14&lt;&gt;"",Calc_guidance!B14)</f>
        <v>0</v>
      </c>
      <c r="D72" s="9" t="b">
        <f t="shared" si="9"/>
        <v>0</v>
      </c>
      <c r="E72" s="8" t="b">
        <f>IF(C72&lt;&gt;FALSE,Calc_guidance!T14)</f>
        <v>0</v>
      </c>
      <c r="F72" s="8" t="b">
        <f t="shared" si="10"/>
        <v>0</v>
      </c>
      <c r="G72" s="4" t="b">
        <f t="shared" si="11"/>
        <v>0</v>
      </c>
      <c r="H72" s="1"/>
      <c r="I72" s="1"/>
      <c r="J72" s="1"/>
      <c r="K72" s="1"/>
      <c r="L72" s="1"/>
      <c r="M72" s="3"/>
    </row>
    <row r="73" spans="1:13" ht="12.75">
      <c r="A73">
        <v>1992</v>
      </c>
      <c r="B73" s="24" t="s">
        <v>21</v>
      </c>
      <c r="C73" t="b">
        <f>IF(Calc_guidance!B15&lt;&gt;"",Calc_guidance!B15)</f>
        <v>0</v>
      </c>
      <c r="D73" s="9" t="b">
        <f t="shared" si="9"/>
        <v>0</v>
      </c>
      <c r="E73" s="8" t="b">
        <f>IF(C73&lt;&gt;FALSE,Calc_guidance!T15)</f>
        <v>0</v>
      </c>
      <c r="F73" s="8" t="b">
        <f t="shared" si="10"/>
        <v>0</v>
      </c>
      <c r="G73" s="4" t="b">
        <f t="shared" si="11"/>
        <v>0</v>
      </c>
      <c r="H73" s="1"/>
      <c r="I73" s="1"/>
      <c r="J73" s="1"/>
      <c r="K73" s="1"/>
      <c r="L73" s="1"/>
      <c r="M73" s="3"/>
    </row>
    <row r="74" spans="1:13" ht="12.75">
      <c r="A74">
        <v>1993</v>
      </c>
      <c r="B74" s="24" t="s">
        <v>21</v>
      </c>
      <c r="C74" t="b">
        <f>IF(Calc_guidance!B16&lt;&gt;"",Calc_guidance!B16)</f>
        <v>0</v>
      </c>
      <c r="D74" s="9" t="b">
        <f t="shared" si="9"/>
        <v>0</v>
      </c>
      <c r="E74" s="8" t="b">
        <f>IF(C74&lt;&gt;FALSE,Calc_guidance!T16)</f>
        <v>0</v>
      </c>
      <c r="F74" s="8" t="b">
        <f t="shared" si="10"/>
        <v>0</v>
      </c>
      <c r="G74" s="4" t="b">
        <f t="shared" si="11"/>
        <v>0</v>
      </c>
      <c r="H74" s="1"/>
      <c r="I74" s="1"/>
      <c r="J74" s="1"/>
      <c r="K74" s="1"/>
      <c r="L74" s="1"/>
      <c r="M74" s="3"/>
    </row>
    <row r="75" spans="1:13" ht="12.75">
      <c r="A75">
        <v>1994</v>
      </c>
      <c r="B75" s="24" t="s">
        <v>21</v>
      </c>
      <c r="C75" t="b">
        <f>IF(Calc_guidance!B17&lt;&gt;"",Calc_guidance!B17)</f>
        <v>0</v>
      </c>
      <c r="D75" s="9" t="b">
        <f t="shared" si="9"/>
        <v>0</v>
      </c>
      <c r="E75" s="8" t="b">
        <f>IF(C75&lt;&gt;FALSE,Calc_guidance!T17)</f>
        <v>0</v>
      </c>
      <c r="F75" s="8" t="b">
        <f t="shared" si="10"/>
        <v>0</v>
      </c>
      <c r="G75" s="4" t="b">
        <f t="shared" si="11"/>
        <v>0</v>
      </c>
      <c r="H75" s="1"/>
      <c r="I75" s="1"/>
      <c r="J75" s="1"/>
      <c r="K75" s="1"/>
      <c r="L75" s="1"/>
      <c r="M75" s="3"/>
    </row>
    <row r="76" spans="1:13" ht="12.75">
      <c r="A76">
        <v>1995</v>
      </c>
      <c r="B76" s="24" t="s">
        <v>21</v>
      </c>
      <c r="C76" t="b">
        <f>IF(Calc_guidance!B18&lt;&gt;"",Calc_guidance!B18)</f>
        <v>0</v>
      </c>
      <c r="D76" s="9" t="b">
        <f t="shared" si="9"/>
        <v>0</v>
      </c>
      <c r="E76" s="8" t="b">
        <f>IF(C76&lt;&gt;FALSE,Calc_guidance!T18)</f>
        <v>0</v>
      </c>
      <c r="F76" s="8" t="b">
        <f t="shared" si="10"/>
        <v>0</v>
      </c>
      <c r="G76" s="4" t="b">
        <f t="shared" si="11"/>
        <v>0</v>
      </c>
      <c r="H76" s="1"/>
      <c r="I76" s="1"/>
      <c r="J76" s="1"/>
      <c r="K76" s="1"/>
      <c r="L76" s="1"/>
      <c r="M76" s="3"/>
    </row>
    <row r="77" spans="1:13" ht="12.75">
      <c r="A77">
        <v>1996</v>
      </c>
      <c r="B77" s="24" t="s">
        <v>21</v>
      </c>
      <c r="C77" t="b">
        <f>IF(Calc_guidance!B19&lt;&gt;"",Calc_guidance!B19)</f>
        <v>0</v>
      </c>
      <c r="D77" s="9" t="b">
        <f t="shared" si="9"/>
        <v>0</v>
      </c>
      <c r="E77" s="8" t="b">
        <f>IF(C77&lt;&gt;FALSE,Calc_guidance!T19)</f>
        <v>0</v>
      </c>
      <c r="F77" s="8" t="b">
        <f t="shared" si="10"/>
        <v>0</v>
      </c>
      <c r="G77" s="4" t="b">
        <f t="shared" si="11"/>
        <v>0</v>
      </c>
      <c r="H77" s="1"/>
      <c r="I77" s="1"/>
      <c r="J77" s="1"/>
      <c r="K77" s="1"/>
      <c r="L77" s="1"/>
      <c r="M77" s="3"/>
    </row>
    <row r="78" spans="1:13" ht="12.75">
      <c r="A78">
        <v>1997</v>
      </c>
      <c r="B78" s="24" t="s">
        <v>21</v>
      </c>
      <c r="C78" t="b">
        <f>IF(Calc_guidance!B20&lt;&gt;"",Calc_guidance!B20)</f>
        <v>0</v>
      </c>
      <c r="D78" s="9" t="b">
        <f t="shared" si="9"/>
        <v>0</v>
      </c>
      <c r="E78" s="8" t="b">
        <f>IF(C78&lt;&gt;FALSE,Calc_guidance!T20)</f>
        <v>0</v>
      </c>
      <c r="F78" s="8" t="b">
        <f t="shared" si="10"/>
        <v>0</v>
      </c>
      <c r="G78" s="4" t="b">
        <f t="shared" si="11"/>
        <v>0</v>
      </c>
      <c r="H78" s="1"/>
      <c r="I78" s="1"/>
      <c r="J78" s="1"/>
      <c r="K78" s="1"/>
      <c r="L78" s="1"/>
      <c r="M78" s="3"/>
    </row>
    <row r="79" spans="1:13" ht="12.75">
      <c r="A79">
        <v>1998</v>
      </c>
      <c r="B79" s="24" t="s">
        <v>21</v>
      </c>
      <c r="C79" t="b">
        <f>IF(Calc_guidance!B21&lt;&gt;"",Calc_guidance!B21)</f>
        <v>0</v>
      </c>
      <c r="D79" s="9" t="b">
        <f t="shared" si="9"/>
        <v>0</v>
      </c>
      <c r="E79" s="8" t="b">
        <f>IF(C79&lt;&gt;FALSE,Calc_guidance!T21)</f>
        <v>0</v>
      </c>
      <c r="F79" s="8" t="b">
        <f t="shared" si="10"/>
        <v>0</v>
      </c>
      <c r="G79" s="4" t="b">
        <f t="shared" si="11"/>
        <v>0</v>
      </c>
      <c r="H79" s="1"/>
      <c r="I79" s="1"/>
      <c r="J79" s="1"/>
      <c r="K79" s="1"/>
      <c r="L79" s="1"/>
      <c r="M79" s="3"/>
    </row>
    <row r="80" spans="1:13" ht="12.75">
      <c r="A80">
        <v>1999</v>
      </c>
      <c r="B80" s="24" t="s">
        <v>21</v>
      </c>
      <c r="C80" t="b">
        <f>IF(Calc_guidance!B22&lt;&gt;"",Calc_guidance!B22)</f>
        <v>0</v>
      </c>
      <c r="D80" s="9" t="b">
        <f t="shared" si="9"/>
        <v>0</v>
      </c>
      <c r="E80" s="8" t="b">
        <f>IF(C80&lt;&gt;FALSE,Calc_guidance!T22)</f>
        <v>0</v>
      </c>
      <c r="F80" s="8" t="b">
        <f t="shared" si="10"/>
        <v>0</v>
      </c>
      <c r="G80" s="4" t="b">
        <f t="shared" si="11"/>
        <v>0</v>
      </c>
      <c r="H80" s="1"/>
      <c r="I80" s="1"/>
      <c r="J80" s="1"/>
      <c r="K80" s="1"/>
      <c r="L80" s="1"/>
      <c r="M80" s="3"/>
    </row>
    <row r="81" spans="1:13" ht="12.75">
      <c r="A81">
        <v>2000</v>
      </c>
      <c r="B81" s="24" t="s">
        <v>21</v>
      </c>
      <c r="C81" t="b">
        <f>IF(Calc_guidance!B23&lt;&gt;"",Calc_guidance!B23)</f>
        <v>0</v>
      </c>
      <c r="D81" s="9" t="b">
        <f t="shared" si="9"/>
        <v>0</v>
      </c>
      <c r="E81" s="8" t="b">
        <f>IF(C81&lt;&gt;FALSE,Calc_guidance!T23)</f>
        <v>0</v>
      </c>
      <c r="F81" s="8" t="b">
        <f t="shared" si="10"/>
        <v>0</v>
      </c>
      <c r="G81" s="4" t="b">
        <f t="shared" si="11"/>
        <v>0</v>
      </c>
      <c r="H81" s="1"/>
      <c r="I81" s="1"/>
      <c r="J81" s="1"/>
      <c r="K81" s="1"/>
      <c r="L81" s="1"/>
      <c r="M81" s="3"/>
    </row>
    <row r="82" spans="1:13" ht="12.75">
      <c r="A82">
        <v>2001</v>
      </c>
      <c r="B82" s="24" t="s">
        <v>21</v>
      </c>
      <c r="C82" t="b">
        <f>IF(Calc_guidance!B24&lt;&gt;"",Calc_guidance!B24)</f>
        <v>0</v>
      </c>
      <c r="D82" s="9" t="b">
        <f t="shared" si="9"/>
        <v>0</v>
      </c>
      <c r="E82" s="8" t="b">
        <f>IF(C82&lt;&gt;FALSE,Calc_guidance!T24)</f>
        <v>0</v>
      </c>
      <c r="F82" s="8" t="b">
        <f t="shared" si="10"/>
        <v>0</v>
      </c>
      <c r="G82" s="4" t="b">
        <f t="shared" si="11"/>
        <v>0</v>
      </c>
      <c r="H82" s="1"/>
      <c r="I82" s="1"/>
      <c r="J82" s="1"/>
      <c r="K82" s="1"/>
      <c r="L82" s="1"/>
      <c r="M82" s="3"/>
    </row>
    <row r="83" spans="1:13" ht="12.75">
      <c r="A83">
        <v>2002</v>
      </c>
      <c r="B83" s="24" t="s">
        <v>21</v>
      </c>
      <c r="C83" t="b">
        <f>IF(Calc_guidance!B25&lt;&gt;"",Calc_guidance!B25)</f>
        <v>0</v>
      </c>
      <c r="D83" s="9" t="b">
        <f t="shared" si="9"/>
        <v>0</v>
      </c>
      <c r="E83" s="8" t="b">
        <f>IF(C83&lt;&gt;FALSE,Calc_guidance!T25)</f>
        <v>0</v>
      </c>
      <c r="F83" s="8" t="b">
        <f t="shared" si="10"/>
        <v>0</v>
      </c>
      <c r="G83" s="4" t="b">
        <f t="shared" si="11"/>
        <v>0</v>
      </c>
      <c r="H83" s="1"/>
      <c r="I83" s="1"/>
      <c r="J83" s="1"/>
      <c r="K83" s="1"/>
      <c r="L83" s="1"/>
      <c r="M83" s="3"/>
    </row>
    <row r="84" spans="1:13" ht="12.75">
      <c r="A84">
        <v>2003</v>
      </c>
      <c r="B84" s="24" t="s">
        <v>21</v>
      </c>
      <c r="C84" t="b">
        <f>IF(Calc_guidance!B26&lt;&gt;"",Calc_guidance!B26)</f>
        <v>0</v>
      </c>
      <c r="D84" s="9" t="b">
        <f t="shared" si="9"/>
        <v>0</v>
      </c>
      <c r="E84" s="8" t="b">
        <f>IF(C84&lt;&gt;FALSE,Calc_guidance!T26)</f>
        <v>0</v>
      </c>
      <c r="F84" s="8" t="b">
        <f t="shared" si="10"/>
        <v>0</v>
      </c>
      <c r="G84" s="4" t="b">
        <f t="shared" si="11"/>
        <v>0</v>
      </c>
      <c r="H84" s="1"/>
      <c r="I84" s="1"/>
      <c r="J84" s="1"/>
      <c r="K84" s="1"/>
      <c r="L84" s="1"/>
      <c r="M84" s="3"/>
    </row>
    <row r="85" spans="1:13" ht="12.75">
      <c r="A85">
        <v>2004</v>
      </c>
      <c r="B85" s="24" t="s">
        <v>21</v>
      </c>
      <c r="C85" t="b">
        <f>IF(Calc_guidance!B27&lt;&gt;"",Calc_guidance!B27)</f>
        <v>0</v>
      </c>
      <c r="D85" s="9" t="b">
        <f t="shared" si="9"/>
        <v>0</v>
      </c>
      <c r="E85" s="8" t="b">
        <f>IF(C85&lt;&gt;FALSE,Calc_guidance!T27)</f>
        <v>0</v>
      </c>
      <c r="F85" s="8" t="b">
        <f t="shared" si="10"/>
        <v>0</v>
      </c>
      <c r="G85" s="4" t="b">
        <f t="shared" si="11"/>
        <v>0</v>
      </c>
      <c r="H85" s="1"/>
      <c r="I85" s="1"/>
      <c r="J85" s="1"/>
      <c r="K85" s="1"/>
      <c r="L85" s="1"/>
      <c r="M85" s="3"/>
    </row>
    <row r="86" spans="1:13" ht="12.75">
      <c r="A86">
        <v>2005</v>
      </c>
      <c r="B86" s="24" t="s">
        <v>21</v>
      </c>
      <c r="C86" t="b">
        <f>IF(Calc_guidance!B28&lt;&gt;"",Calc_guidance!B28)</f>
        <v>0</v>
      </c>
      <c r="D86" s="9" t="b">
        <f t="shared" si="9"/>
        <v>0</v>
      </c>
      <c r="E86" s="8" t="b">
        <f>IF(C86&lt;&gt;FALSE,Calc_guidance!T28)</f>
        <v>0</v>
      </c>
      <c r="F86" s="8" t="b">
        <f t="shared" si="10"/>
        <v>0</v>
      </c>
      <c r="G86" s="4" t="b">
        <f t="shared" si="11"/>
        <v>0</v>
      </c>
      <c r="H86" s="1"/>
      <c r="I86" s="1"/>
      <c r="J86" s="1"/>
      <c r="K86" s="1"/>
      <c r="L86" s="1"/>
      <c r="M86" s="3"/>
    </row>
    <row r="87" spans="1:13" ht="12.75">
      <c r="A87">
        <v>2006</v>
      </c>
      <c r="B87" s="24" t="s">
        <v>21</v>
      </c>
      <c r="C87" t="b">
        <f>IF(Calc_guidance!B29&lt;&gt;"",Calc_guidance!B29)</f>
        <v>0</v>
      </c>
      <c r="D87" s="9" t="b">
        <f t="shared" si="9"/>
        <v>0</v>
      </c>
      <c r="E87" s="8" t="b">
        <f>IF(C87&lt;&gt;FALSE,Calc_guidance!T29)</f>
        <v>0</v>
      </c>
      <c r="F87" s="8" t="b">
        <f t="shared" si="10"/>
        <v>0</v>
      </c>
      <c r="G87" s="4" t="b">
        <f t="shared" si="11"/>
        <v>0</v>
      </c>
      <c r="H87" s="1"/>
      <c r="I87" s="1"/>
      <c r="J87" s="1"/>
      <c r="K87" s="1"/>
      <c r="L87" s="1"/>
      <c r="M87" s="3"/>
    </row>
    <row r="88" spans="1:13" ht="12.75">
      <c r="A88">
        <v>2007</v>
      </c>
      <c r="B88" s="24" t="s">
        <v>21</v>
      </c>
      <c r="C88" t="b">
        <f>IF(Calc_guidance!B30&lt;&gt;"",Calc_guidance!B30)</f>
        <v>0</v>
      </c>
      <c r="D88" s="9" t="b">
        <f t="shared" si="9"/>
        <v>0</v>
      </c>
      <c r="E88" s="8" t="b">
        <f>IF(C88&lt;&gt;FALSE,Calc_guidance!T30)</f>
        <v>0</v>
      </c>
      <c r="F88" s="8" t="b">
        <f t="shared" si="10"/>
        <v>0</v>
      </c>
      <c r="G88" s="4" t="b">
        <f t="shared" si="11"/>
        <v>0</v>
      </c>
      <c r="H88" s="1"/>
      <c r="I88" s="1"/>
      <c r="J88" s="1"/>
      <c r="K88" s="1"/>
      <c r="L88" s="1"/>
      <c r="M88" s="3"/>
    </row>
    <row r="89" spans="1:13" ht="12.75">
      <c r="A89">
        <v>2008</v>
      </c>
      <c r="B89" s="24" t="s">
        <v>21</v>
      </c>
      <c r="C89" t="b">
        <f>IF(Calc_guidance!B31&lt;&gt;"",Calc_guidance!B31)</f>
        <v>0</v>
      </c>
      <c r="D89" s="9" t="b">
        <f t="shared" si="9"/>
        <v>0</v>
      </c>
      <c r="E89" s="8" t="b">
        <f>IF(C89&lt;&gt;FALSE,Calc_guidance!T31)</f>
        <v>0</v>
      </c>
      <c r="F89" s="8" t="b">
        <f t="shared" si="10"/>
        <v>0</v>
      </c>
      <c r="G89" s="4" t="b">
        <f t="shared" si="11"/>
        <v>0</v>
      </c>
      <c r="H89" s="1"/>
      <c r="I89" s="1"/>
      <c r="J89" s="1"/>
      <c r="K89" s="1"/>
      <c r="L89" s="1"/>
      <c r="M89" s="3"/>
    </row>
    <row r="90" spans="1:13" ht="12.75">
      <c r="A90">
        <v>2009</v>
      </c>
      <c r="B90" s="24" t="s">
        <v>21</v>
      </c>
      <c r="C90" t="b">
        <f>IF(Calc_guidance!B32&lt;&gt;"",Calc_guidance!B32)</f>
        <v>0</v>
      </c>
      <c r="D90" s="9" t="b">
        <f t="shared" si="9"/>
        <v>0</v>
      </c>
      <c r="E90" s="8" t="b">
        <f>IF(C90&lt;&gt;FALSE,Calc_guidance!T32)</f>
        <v>0</v>
      </c>
      <c r="F90" s="8" t="b">
        <f t="shared" si="10"/>
        <v>0</v>
      </c>
      <c r="G90" s="4" t="b">
        <f t="shared" si="11"/>
        <v>0</v>
      </c>
      <c r="H90" s="1"/>
      <c r="I90" s="1"/>
      <c r="J90" s="1"/>
      <c r="K90" s="1"/>
      <c r="L90" s="1"/>
      <c r="M90" s="3"/>
    </row>
    <row r="91" spans="1:13" ht="12.75">
      <c r="A91">
        <v>2010</v>
      </c>
      <c r="B91" s="24" t="s">
        <v>21</v>
      </c>
      <c r="C91" t="b">
        <f>IF(Calc_guidance!B33&lt;&gt;"",Calc_guidance!B33)</f>
        <v>0</v>
      </c>
      <c r="D91" s="9" t="b">
        <f t="shared" si="9"/>
        <v>0</v>
      </c>
      <c r="E91" s="8" t="b">
        <f>IF(C91&lt;&gt;FALSE,Calc_guidance!T33)</f>
        <v>0</v>
      </c>
      <c r="F91" s="8" t="b">
        <f t="shared" si="10"/>
        <v>0</v>
      </c>
      <c r="G91" s="4" t="b">
        <f t="shared" si="11"/>
        <v>0</v>
      </c>
      <c r="H91" s="1"/>
      <c r="I91" s="1"/>
      <c r="J91" s="1"/>
      <c r="K91" s="1"/>
      <c r="L91" s="1"/>
      <c r="M91" s="3"/>
    </row>
    <row r="92" spans="5:13" ht="12.75">
      <c r="E92" s="1"/>
      <c r="F92" s="1"/>
      <c r="G92" s="4"/>
      <c r="H92" s="1"/>
      <c r="I92" s="1"/>
      <c r="J92" s="1"/>
      <c r="K92" s="1"/>
      <c r="L92" s="1"/>
      <c r="M92" s="3"/>
    </row>
    <row r="93" spans="1:3" ht="24.75" customHeight="1">
      <c r="A93" s="5" t="s">
        <v>34</v>
      </c>
      <c r="B93" s="5"/>
      <c r="C93" s="5" t="e">
        <f>Calc_guidance!B49</f>
        <v>#NUM!</v>
      </c>
    </row>
    <row r="94" spans="1:3" ht="24.75" customHeight="1">
      <c r="A94" s="5" t="s">
        <v>36</v>
      </c>
      <c r="B94" s="5"/>
      <c r="C94" s="5" t="e">
        <f>Calc_guidance!B50</f>
        <v>#NUM!</v>
      </c>
    </row>
    <row r="97" spans="4:7" ht="12.75">
      <c r="D97" s="7"/>
      <c r="G97" s="4"/>
    </row>
  </sheetData>
  <sheetProtection password="CE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apex</cp:lastModifiedBy>
  <cp:lastPrinted>2015-08-24T09:53:14Z</cp:lastPrinted>
  <dcterms:created xsi:type="dcterms:W3CDTF">2011-01-04T23:48:27Z</dcterms:created>
  <dcterms:modified xsi:type="dcterms:W3CDTF">2015-11-18T23:39:43Z</dcterms:modified>
  <cp:category/>
  <cp:version/>
  <cp:contentType/>
  <cp:contentStatus/>
</cp:coreProperties>
</file>