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4400" windowHeight="12750"/>
  </bookViews>
  <sheets>
    <sheet name="Calc_guidance" sheetId="1" r:id="rId1"/>
    <sheet name="Verification" sheetId="2" r:id="rId2"/>
    <sheet name="Memopad for observation" sheetId="3" r:id="rId3"/>
    <sheet name="Predictor (FMA)" sheetId="4" r:id="rId4"/>
  </sheets>
  <calcPr calcId="145621"/>
</workbook>
</file>

<file path=xl/calcChain.xml><?xml version="1.0" encoding="utf-8"?>
<calcChain xmlns="http://schemas.openxmlformats.org/spreadsheetml/2006/main">
  <c r="F10" i="3" l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9" i="3"/>
  <c r="I8" i="3" l="1"/>
  <c r="I9" i="3"/>
  <c r="I10" i="3"/>
  <c r="I11" i="3"/>
  <c r="I12" i="3"/>
  <c r="I13" i="3"/>
  <c r="I14" i="3"/>
  <c r="I15" i="3"/>
  <c r="I16" i="3"/>
  <c r="I17" i="3"/>
  <c r="I18" i="3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4" i="1"/>
  <c r="J7" i="1" l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5" i="1"/>
  <c r="J6" i="1"/>
  <c r="J8" i="1"/>
  <c r="J10" i="1"/>
  <c r="J12" i="1"/>
  <c r="J14" i="1"/>
  <c r="J16" i="1"/>
  <c r="J18" i="1"/>
  <c r="J20" i="1"/>
  <c r="J22" i="1"/>
  <c r="J24" i="1"/>
  <c r="J26" i="1"/>
  <c r="J28" i="1"/>
  <c r="J30" i="1"/>
  <c r="J32" i="1"/>
  <c r="J4" i="1"/>
  <c r="K7" i="1" l="1"/>
  <c r="F51" i="1"/>
  <c r="K4" i="1"/>
  <c r="H51" i="1"/>
  <c r="K20" i="1"/>
  <c r="K6" i="1"/>
  <c r="G51" i="1"/>
  <c r="H53" i="1"/>
  <c r="F53" i="1"/>
  <c r="H52" i="1"/>
  <c r="G53" i="1"/>
  <c r="K22" i="1"/>
  <c r="K16" i="1"/>
  <c r="C48" i="1"/>
  <c r="F52" i="1"/>
  <c r="G52" i="1"/>
  <c r="K30" i="1"/>
  <c r="K26" i="1"/>
  <c r="K24" i="1"/>
  <c r="K18" i="1"/>
  <c r="K14" i="1"/>
  <c r="K12" i="1"/>
  <c r="K10" i="1"/>
  <c r="K8" i="1"/>
  <c r="K5" i="1"/>
  <c r="K33" i="1"/>
  <c r="K31" i="1"/>
  <c r="K29" i="1"/>
  <c r="K27" i="1"/>
  <c r="K25" i="1"/>
  <c r="K23" i="1"/>
  <c r="K21" i="1"/>
  <c r="K19" i="1"/>
  <c r="K17" i="1"/>
  <c r="K15" i="1"/>
  <c r="K13" i="1"/>
  <c r="K11" i="1"/>
  <c r="K9" i="1"/>
  <c r="K32" i="1"/>
  <c r="K28" i="1"/>
  <c r="D4" i="1"/>
  <c r="E7" i="3"/>
  <c r="J7" i="3"/>
  <c r="I7" i="3" s="1"/>
  <c r="J8" i="3"/>
  <c r="J9" i="3"/>
  <c r="J10" i="3"/>
  <c r="J11" i="3"/>
  <c r="J12" i="3"/>
  <c r="J13" i="3"/>
  <c r="J14" i="3"/>
  <c r="J15" i="3"/>
  <c r="J16" i="3"/>
  <c r="J17" i="3"/>
  <c r="J18" i="3"/>
  <c r="J19" i="3"/>
  <c r="I19" i="3" s="1"/>
  <c r="J20" i="3"/>
  <c r="J21" i="3"/>
  <c r="I21" i="3" s="1"/>
  <c r="J22" i="3"/>
  <c r="I22" i="3" s="1"/>
  <c r="J23" i="3"/>
  <c r="I23" i="3" s="1"/>
  <c r="J24" i="3"/>
  <c r="J25" i="3"/>
  <c r="I25" i="3" s="1"/>
  <c r="J26" i="3"/>
  <c r="I26" i="3" s="1"/>
  <c r="J27" i="3"/>
  <c r="I27" i="3" s="1"/>
  <c r="J28" i="3"/>
  <c r="J29" i="3"/>
  <c r="I29" i="3" s="1"/>
  <c r="J30" i="3"/>
  <c r="J31" i="3"/>
  <c r="I31" i="3" s="1"/>
  <c r="J32" i="3"/>
  <c r="J33" i="3"/>
  <c r="I33" i="3" s="1"/>
  <c r="J34" i="3"/>
  <c r="I34" i="3" s="1"/>
  <c r="J35" i="3"/>
  <c r="I35" i="3" s="1"/>
  <c r="J36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I20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I24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I28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I30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I3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I36" i="3"/>
  <c r="E371" i="3"/>
  <c r="E372" i="3"/>
  <c r="E373" i="3"/>
  <c r="E374" i="3"/>
  <c r="E375" i="3"/>
  <c r="E376" i="3"/>
  <c r="E377" i="3"/>
  <c r="E378" i="3"/>
  <c r="E8" i="3"/>
  <c r="E9" i="3"/>
  <c r="H48" i="1"/>
  <c r="C63" i="2" l="1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6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3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2" i="2"/>
  <c r="J2" i="2" l="1"/>
  <c r="G48" i="1"/>
  <c r="F48" i="1"/>
  <c r="B48" i="1"/>
  <c r="B40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M4" i="1" l="1"/>
  <c r="N4" i="1"/>
  <c r="L4" i="1"/>
  <c r="M7" i="1"/>
  <c r="M9" i="1"/>
  <c r="M11" i="1"/>
  <c r="M13" i="1"/>
  <c r="M15" i="1"/>
  <c r="M17" i="1"/>
  <c r="M19" i="1"/>
  <c r="M21" i="1"/>
  <c r="M23" i="1"/>
  <c r="M25" i="1"/>
  <c r="M27" i="1"/>
  <c r="M29" i="1"/>
  <c r="M31" i="1"/>
  <c r="M33" i="1"/>
  <c r="M6" i="1"/>
  <c r="N7" i="1"/>
  <c r="N9" i="1"/>
  <c r="N11" i="1"/>
  <c r="N13" i="1"/>
  <c r="N15" i="1"/>
  <c r="N17" i="1"/>
  <c r="N19" i="1"/>
  <c r="N21" i="1"/>
  <c r="N23" i="1"/>
  <c r="N25" i="1"/>
  <c r="N27" i="1"/>
  <c r="N29" i="1"/>
  <c r="N31" i="1"/>
  <c r="N33" i="1"/>
  <c r="N6" i="1"/>
  <c r="M8" i="1"/>
  <c r="M18" i="1"/>
  <c r="M22" i="1"/>
  <c r="M26" i="1"/>
  <c r="M30" i="1"/>
  <c r="M5" i="1"/>
  <c r="N8" i="1"/>
  <c r="N10" i="1"/>
  <c r="N12" i="1"/>
  <c r="N14" i="1"/>
  <c r="N16" i="1"/>
  <c r="N18" i="1"/>
  <c r="N20" i="1"/>
  <c r="N22" i="1"/>
  <c r="N24" i="1"/>
  <c r="N26" i="1"/>
  <c r="N28" i="1"/>
  <c r="N30" i="1"/>
  <c r="N32" i="1"/>
  <c r="N5" i="1"/>
  <c r="M10" i="1"/>
  <c r="M12" i="1"/>
  <c r="M14" i="1"/>
  <c r="M16" i="1"/>
  <c r="M20" i="1"/>
  <c r="M24" i="1"/>
  <c r="M28" i="1"/>
  <c r="M32" i="1"/>
  <c r="B44" i="1"/>
  <c r="B45" i="1" s="1"/>
  <c r="B46" i="1" s="1"/>
  <c r="C44" i="1"/>
  <c r="C45" i="1" s="1"/>
  <c r="C46" i="1" s="1"/>
  <c r="B41" i="1"/>
  <c r="B42" i="1" s="1"/>
  <c r="C41" i="1"/>
  <c r="C42" i="1" s="1"/>
  <c r="L5" i="1"/>
  <c r="L7" i="1"/>
  <c r="L9" i="1"/>
  <c r="L11" i="1"/>
  <c r="L13" i="1"/>
  <c r="L15" i="1"/>
  <c r="L17" i="1"/>
  <c r="L19" i="1"/>
  <c r="L21" i="1"/>
  <c r="L23" i="1"/>
  <c r="L25" i="1"/>
  <c r="L27" i="1"/>
  <c r="L29" i="1"/>
  <c r="L31" i="1"/>
  <c r="L33" i="1"/>
  <c r="L6" i="1"/>
  <c r="L8" i="1"/>
  <c r="L10" i="1"/>
  <c r="L12" i="1"/>
  <c r="L14" i="1"/>
  <c r="L16" i="1"/>
  <c r="L18" i="1"/>
  <c r="L20" i="1"/>
  <c r="L22" i="1"/>
  <c r="L24" i="1"/>
  <c r="L26" i="1"/>
  <c r="L28" i="1"/>
  <c r="L30" i="1"/>
  <c r="L32" i="1"/>
  <c r="B43" i="1" l="1"/>
  <c r="C50" i="1" s="1"/>
  <c r="G55" i="1"/>
  <c r="F55" i="1"/>
  <c r="H55" i="1"/>
  <c r="F56" i="1"/>
  <c r="C43" i="1"/>
  <c r="B49" i="1" s="1"/>
  <c r="B50" i="1" l="1"/>
  <c r="C94" i="2" s="1"/>
  <c r="D70" i="2" s="1"/>
  <c r="C49" i="1"/>
  <c r="P4" i="1"/>
  <c r="C93" i="2"/>
  <c r="D11" i="2" s="1"/>
  <c r="P6" i="1"/>
  <c r="P17" i="1"/>
  <c r="P23" i="1"/>
  <c r="P10" i="1"/>
  <c r="P21" i="1"/>
  <c r="P27" i="1"/>
  <c r="P13" i="1"/>
  <c r="R13" i="1" s="1"/>
  <c r="P19" i="1"/>
  <c r="P25" i="1"/>
  <c r="P33" i="1"/>
  <c r="P12" i="1"/>
  <c r="P15" i="1"/>
  <c r="P16" i="1"/>
  <c r="P29" i="1"/>
  <c r="P8" i="1"/>
  <c r="P26" i="1"/>
  <c r="P18" i="1"/>
  <c r="P28" i="1"/>
  <c r="P35" i="1"/>
  <c r="P22" i="1"/>
  <c r="P32" i="1"/>
  <c r="P14" i="1"/>
  <c r="P24" i="1"/>
  <c r="P20" i="1"/>
  <c r="P7" i="1"/>
  <c r="P9" i="1"/>
  <c r="P5" i="1"/>
  <c r="P11" i="1"/>
  <c r="P31" i="1"/>
  <c r="P30" i="1"/>
  <c r="D41" i="2" l="1"/>
  <c r="F57" i="1"/>
  <c r="D69" i="2"/>
  <c r="Q35" i="1"/>
  <c r="R11" i="1"/>
  <c r="R20" i="1"/>
  <c r="R22" i="1"/>
  <c r="R26" i="1"/>
  <c r="R15" i="1"/>
  <c r="R19" i="1"/>
  <c r="R10" i="1"/>
  <c r="R5" i="1"/>
  <c r="R24" i="1"/>
  <c r="R8" i="1"/>
  <c r="R12" i="1"/>
  <c r="R23" i="1"/>
  <c r="R30" i="1"/>
  <c r="R9" i="1"/>
  <c r="R14" i="1"/>
  <c r="R28" i="1"/>
  <c r="R29" i="1"/>
  <c r="R33" i="1"/>
  <c r="R27" i="1"/>
  <c r="R17" i="1"/>
  <c r="R31" i="1"/>
  <c r="R7" i="1"/>
  <c r="R32" i="1"/>
  <c r="R18" i="1"/>
  <c r="R16" i="1"/>
  <c r="R25" i="1"/>
  <c r="R21" i="1"/>
  <c r="R6" i="1"/>
  <c r="R4" i="1"/>
  <c r="Q11" i="1"/>
  <c r="Q20" i="1"/>
  <c r="Q22" i="1"/>
  <c r="Q26" i="1"/>
  <c r="Q15" i="1"/>
  <c r="Q19" i="1"/>
  <c r="Q10" i="1"/>
  <c r="Q5" i="1"/>
  <c r="Q24" i="1"/>
  <c r="Q8" i="1"/>
  <c r="Q12" i="1"/>
  <c r="Q13" i="1"/>
  <c r="Q23" i="1"/>
  <c r="Q30" i="1"/>
  <c r="Q9" i="1"/>
  <c r="Q14" i="1"/>
  <c r="Q28" i="1"/>
  <c r="Q29" i="1"/>
  <c r="Q33" i="1"/>
  <c r="Q27" i="1"/>
  <c r="Q17" i="1"/>
  <c r="Q31" i="1"/>
  <c r="Q7" i="1"/>
  <c r="Q32" i="1"/>
  <c r="Q18" i="1"/>
  <c r="Q16" i="1"/>
  <c r="Q25" i="1"/>
  <c r="Q21" i="1"/>
  <c r="Q6" i="1"/>
  <c r="Q4" i="1"/>
  <c r="D35" i="2"/>
  <c r="D65" i="2"/>
  <c r="D39" i="2"/>
  <c r="D37" i="2"/>
  <c r="D3" i="2"/>
  <c r="D33" i="2"/>
  <c r="D62" i="2"/>
  <c r="D36" i="2"/>
  <c r="D9" i="2"/>
  <c r="D34" i="2"/>
  <c r="D7" i="2"/>
  <c r="D10" i="2"/>
  <c r="D2" i="2"/>
  <c r="D4" i="2"/>
  <c r="D64" i="2"/>
  <c r="D66" i="2"/>
  <c r="D71" i="2"/>
  <c r="D83" i="2"/>
  <c r="D80" i="2"/>
  <c r="D89" i="2"/>
  <c r="D68" i="2"/>
  <c r="D85" i="2"/>
  <c r="D84" i="2"/>
  <c r="D91" i="2"/>
  <c r="D76" i="2"/>
  <c r="D82" i="2"/>
  <c r="D81" i="2"/>
  <c r="D75" i="2"/>
  <c r="D90" i="2"/>
  <c r="D73" i="2"/>
  <c r="D78" i="2"/>
  <c r="D77" i="2"/>
  <c r="D87" i="2"/>
  <c r="D86" i="2"/>
  <c r="D72" i="2"/>
  <c r="D88" i="2"/>
  <c r="D74" i="2"/>
  <c r="D79" i="2"/>
  <c r="D32" i="2"/>
  <c r="D63" i="2"/>
  <c r="D5" i="2"/>
  <c r="D6" i="2"/>
  <c r="D67" i="2"/>
  <c r="D40" i="2"/>
  <c r="D58" i="2"/>
  <c r="D46" i="2"/>
  <c r="D49" i="2"/>
  <c r="D8" i="2"/>
  <c r="D27" i="2"/>
  <c r="D59" i="2"/>
  <c r="D52" i="2"/>
  <c r="D14" i="2"/>
  <c r="D25" i="2"/>
  <c r="D24" i="2"/>
  <c r="D57" i="2"/>
  <c r="D45" i="2"/>
  <c r="D28" i="2"/>
  <c r="D60" i="2"/>
  <c r="D23" i="2"/>
  <c r="D56" i="2"/>
  <c r="D26" i="2"/>
  <c r="D21" i="2"/>
  <c r="D38" i="2"/>
  <c r="D12" i="2"/>
  <c r="D50" i="2"/>
  <c r="D42" i="2"/>
  <c r="D20" i="2"/>
  <c r="D19" i="2"/>
  <c r="D18" i="2"/>
  <c r="D30" i="2"/>
  <c r="D43" i="2"/>
  <c r="D17" i="2"/>
  <c r="D51" i="2"/>
  <c r="D61" i="2"/>
  <c r="D54" i="2"/>
  <c r="D16" i="2"/>
  <c r="D31" i="2"/>
  <c r="D15" i="2"/>
  <c r="D44" i="2"/>
  <c r="D55" i="2"/>
  <c r="D22" i="2"/>
  <c r="D29" i="2"/>
  <c r="D13" i="2"/>
  <c r="D48" i="2"/>
  <c r="D47" i="2"/>
  <c r="D53" i="2"/>
  <c r="R49" i="1" l="1"/>
  <c r="U4" i="1" s="1"/>
  <c r="E62" i="2" s="1"/>
  <c r="F62" i="2" s="1"/>
  <c r="S35" i="1" l="1"/>
  <c r="U35" i="1"/>
  <c r="S4" i="1"/>
  <c r="E2" i="2" s="1"/>
  <c r="G2" i="2" s="1"/>
  <c r="U20" i="1"/>
  <c r="E78" i="2" s="1"/>
  <c r="F78" i="2" s="1"/>
  <c r="U30" i="1"/>
  <c r="E88" i="2" s="1"/>
  <c r="F88" i="2" s="1"/>
  <c r="S18" i="1"/>
  <c r="S11" i="1"/>
  <c r="S20" i="1"/>
  <c r="U15" i="1"/>
  <c r="E73" i="2" s="1"/>
  <c r="F73" i="2" s="1"/>
  <c r="S19" i="1"/>
  <c r="U24" i="1"/>
  <c r="E82" i="2" s="1"/>
  <c r="F82" i="2" s="1"/>
  <c r="S8" i="1"/>
  <c r="U13" i="1"/>
  <c r="E71" i="2" s="1"/>
  <c r="G71" i="2" s="1"/>
  <c r="S23" i="1"/>
  <c r="S14" i="1"/>
  <c r="U28" i="1"/>
  <c r="E86" i="2" s="1"/>
  <c r="F86" i="2" s="1"/>
  <c r="S27" i="1"/>
  <c r="U21" i="1"/>
  <c r="E79" i="2" s="1"/>
  <c r="F79" i="2" s="1"/>
  <c r="U11" i="1"/>
  <c r="E69" i="2" s="1"/>
  <c r="G69" i="2" s="1"/>
  <c r="S26" i="1"/>
  <c r="S15" i="1"/>
  <c r="U5" i="1"/>
  <c r="E63" i="2" s="1"/>
  <c r="F63" i="2" s="1"/>
  <c r="S24" i="1"/>
  <c r="S13" i="1"/>
  <c r="E11" i="2" s="1"/>
  <c r="G11" i="2" s="1"/>
  <c r="U9" i="1"/>
  <c r="E67" i="2" s="1"/>
  <c r="G67" i="2" s="1"/>
  <c r="U14" i="1"/>
  <c r="E72" i="2" s="1"/>
  <c r="F72" i="2" s="1"/>
  <c r="U33" i="1"/>
  <c r="E91" i="2" s="1"/>
  <c r="F91" i="2" s="1"/>
  <c r="U27" i="1"/>
  <c r="E85" i="2" s="1"/>
  <c r="F85" i="2" s="1"/>
  <c r="S7" i="1"/>
  <c r="S32" i="1"/>
  <c r="S25" i="1"/>
  <c r="S21" i="1"/>
  <c r="S22" i="1"/>
  <c r="U26" i="1"/>
  <c r="E84" i="2" s="1"/>
  <c r="F84" i="2" s="1"/>
  <c r="S10" i="1"/>
  <c r="S5" i="1"/>
  <c r="U12" i="1"/>
  <c r="E70" i="2" s="1"/>
  <c r="G70" i="2" s="1"/>
  <c r="S30" i="1"/>
  <c r="S9" i="1"/>
  <c r="S29" i="1"/>
  <c r="S33" i="1"/>
  <c r="S31" i="1"/>
  <c r="U7" i="1"/>
  <c r="E65" i="2" s="1"/>
  <c r="G65" i="2" s="1"/>
  <c r="U16" i="1"/>
  <c r="E74" i="2" s="1"/>
  <c r="F74" i="2" s="1"/>
  <c r="U25" i="1"/>
  <c r="E83" i="2" s="1"/>
  <c r="F83" i="2" s="1"/>
  <c r="U22" i="1"/>
  <c r="E80" i="2" s="1"/>
  <c r="F80" i="2" s="1"/>
  <c r="U19" i="1"/>
  <c r="E77" i="2" s="1"/>
  <c r="F77" i="2" s="1"/>
  <c r="U10" i="1"/>
  <c r="E68" i="2" s="1"/>
  <c r="F68" i="2" s="1"/>
  <c r="U8" i="1"/>
  <c r="E66" i="2" s="1"/>
  <c r="F66" i="2" s="1"/>
  <c r="S12" i="1"/>
  <c r="E10" i="2" s="1"/>
  <c r="U23" i="1"/>
  <c r="E81" i="2" s="1"/>
  <c r="F81" i="2" s="1"/>
  <c r="S28" i="1"/>
  <c r="U29" i="1"/>
  <c r="E87" i="2" s="1"/>
  <c r="F87" i="2" s="1"/>
  <c r="U17" i="1"/>
  <c r="E75" i="2" s="1"/>
  <c r="F75" i="2" s="1"/>
  <c r="U31" i="1"/>
  <c r="E89" i="2" s="1"/>
  <c r="F89" i="2" s="1"/>
  <c r="U18" i="1"/>
  <c r="E76" i="2" s="1"/>
  <c r="F76" i="2" s="1"/>
  <c r="S16" i="1"/>
  <c r="S6" i="1"/>
  <c r="S17" i="1"/>
  <c r="U32" i="1"/>
  <c r="E90" i="2" s="1"/>
  <c r="F90" i="2" s="1"/>
  <c r="U6" i="1"/>
  <c r="E64" i="2" s="1"/>
  <c r="F64" i="2" s="1"/>
  <c r="G63" i="2"/>
  <c r="T4" i="1"/>
  <c r="E32" i="2" s="1"/>
  <c r="F32" i="2" s="1"/>
  <c r="G68" i="2"/>
  <c r="G83" i="2"/>
  <c r="G72" i="2"/>
  <c r="G62" i="2"/>
  <c r="F11" i="2" l="1"/>
  <c r="G78" i="2"/>
  <c r="G88" i="2"/>
  <c r="F71" i="2"/>
  <c r="F67" i="2"/>
  <c r="F70" i="2"/>
  <c r="T35" i="1"/>
  <c r="G73" i="2"/>
  <c r="F69" i="2"/>
  <c r="F65" i="2"/>
  <c r="G91" i="2"/>
  <c r="G82" i="2"/>
  <c r="F2" i="2"/>
  <c r="G77" i="2"/>
  <c r="G84" i="2"/>
  <c r="G89" i="2"/>
  <c r="G75" i="2"/>
  <c r="G86" i="2"/>
  <c r="G87" i="2"/>
  <c r="G66" i="2"/>
  <c r="G81" i="2"/>
  <c r="G79" i="2"/>
  <c r="G80" i="2"/>
  <c r="T13" i="1"/>
  <c r="E41" i="2" s="1"/>
  <c r="F41" i="2" s="1"/>
  <c r="G90" i="2"/>
  <c r="G64" i="2"/>
  <c r="G74" i="2"/>
  <c r="G85" i="2"/>
  <c r="G76" i="2"/>
  <c r="T6" i="1"/>
  <c r="E34" i="2" s="1"/>
  <c r="F34" i="2" s="1"/>
  <c r="E4" i="2"/>
  <c r="T12" i="1"/>
  <c r="E40" i="2" s="1"/>
  <c r="F40" i="2" s="1"/>
  <c r="T31" i="1"/>
  <c r="E59" i="2" s="1"/>
  <c r="F59" i="2" s="1"/>
  <c r="E29" i="2"/>
  <c r="T30" i="1"/>
  <c r="E58" i="2" s="1"/>
  <c r="F58" i="2" s="1"/>
  <c r="E28" i="2"/>
  <c r="T32" i="1"/>
  <c r="E60" i="2" s="1"/>
  <c r="G60" i="2" s="1"/>
  <c r="E30" i="2"/>
  <c r="T23" i="1"/>
  <c r="E51" i="2" s="1"/>
  <c r="F51" i="2" s="1"/>
  <c r="E21" i="2"/>
  <c r="T19" i="1"/>
  <c r="E47" i="2" s="1"/>
  <c r="F47" i="2" s="1"/>
  <c r="E17" i="2"/>
  <c r="T18" i="1"/>
  <c r="E46" i="2" s="1"/>
  <c r="F46" i="2" s="1"/>
  <c r="E16" i="2"/>
  <c r="T16" i="1"/>
  <c r="E44" i="2" s="1"/>
  <c r="G44" i="2" s="1"/>
  <c r="E14" i="2"/>
  <c r="T33" i="1"/>
  <c r="E61" i="2" s="1"/>
  <c r="F61" i="2" s="1"/>
  <c r="E31" i="2"/>
  <c r="T22" i="1"/>
  <c r="E50" i="2" s="1"/>
  <c r="G50" i="2" s="1"/>
  <c r="E20" i="2"/>
  <c r="T7" i="1"/>
  <c r="E35" i="2" s="1"/>
  <c r="G35" i="2" s="1"/>
  <c r="E5" i="2"/>
  <c r="T15" i="1"/>
  <c r="E43" i="2" s="1"/>
  <c r="G43" i="2" s="1"/>
  <c r="E13" i="2"/>
  <c r="T27" i="1"/>
  <c r="E55" i="2" s="1"/>
  <c r="E25" i="2"/>
  <c r="T28" i="1"/>
  <c r="E56" i="2" s="1"/>
  <c r="G56" i="2" s="1"/>
  <c r="E26" i="2"/>
  <c r="T29" i="1"/>
  <c r="E57" i="2" s="1"/>
  <c r="G57" i="2" s="1"/>
  <c r="E27" i="2"/>
  <c r="T5" i="1"/>
  <c r="E33" i="2" s="1"/>
  <c r="F33" i="2" s="1"/>
  <c r="E3" i="2"/>
  <c r="T21" i="1"/>
  <c r="E49" i="2" s="1"/>
  <c r="F49" i="2" s="1"/>
  <c r="E19" i="2"/>
  <c r="T26" i="1"/>
  <c r="E54" i="2" s="1"/>
  <c r="F54" i="2" s="1"/>
  <c r="E24" i="2"/>
  <c r="T8" i="1"/>
  <c r="E36" i="2" s="1"/>
  <c r="G36" i="2" s="1"/>
  <c r="E6" i="2"/>
  <c r="T20" i="1"/>
  <c r="E48" i="2" s="1"/>
  <c r="G48" i="2" s="1"/>
  <c r="E18" i="2"/>
  <c r="T17" i="1"/>
  <c r="E45" i="2" s="1"/>
  <c r="F45" i="2" s="1"/>
  <c r="E15" i="2"/>
  <c r="T9" i="1"/>
  <c r="E37" i="2" s="1"/>
  <c r="F37" i="2" s="1"/>
  <c r="E7" i="2"/>
  <c r="T10" i="1"/>
  <c r="E38" i="2" s="1"/>
  <c r="F38" i="2" s="1"/>
  <c r="E8" i="2"/>
  <c r="T25" i="1"/>
  <c r="E53" i="2" s="1"/>
  <c r="F53" i="2" s="1"/>
  <c r="E23" i="2"/>
  <c r="T24" i="1"/>
  <c r="E52" i="2" s="1"/>
  <c r="G52" i="2" s="1"/>
  <c r="E22" i="2"/>
  <c r="T14" i="1"/>
  <c r="E42" i="2" s="1"/>
  <c r="G42" i="2" s="1"/>
  <c r="E12" i="2"/>
  <c r="T11" i="1"/>
  <c r="E39" i="2" s="1"/>
  <c r="G39" i="2" s="1"/>
  <c r="E9" i="2"/>
  <c r="F60" i="2"/>
  <c r="G32" i="2"/>
  <c r="F10" i="2"/>
  <c r="G10" i="2"/>
  <c r="G41" i="2" l="1"/>
  <c r="G40" i="2"/>
  <c r="G61" i="2"/>
  <c r="G51" i="2"/>
  <c r="F35" i="2"/>
  <c r="G34" i="2"/>
  <c r="G58" i="2"/>
  <c r="G46" i="2"/>
  <c r="F36" i="2"/>
  <c r="G59" i="2"/>
  <c r="G53" i="2"/>
  <c r="F56" i="2"/>
  <c r="G54" i="2"/>
  <c r="G47" i="2"/>
  <c r="G33" i="2"/>
  <c r="F42" i="2"/>
  <c r="F48" i="2"/>
  <c r="F50" i="2"/>
  <c r="F44" i="2"/>
  <c r="F43" i="2"/>
  <c r="G45" i="2"/>
  <c r="F52" i="2"/>
  <c r="F39" i="2"/>
  <c r="G37" i="2"/>
  <c r="F57" i="2"/>
  <c r="G49" i="2"/>
  <c r="G38" i="2"/>
  <c r="F23" i="2"/>
  <c r="G23" i="2"/>
  <c r="F26" i="2"/>
  <c r="G26" i="2"/>
  <c r="F9" i="2"/>
  <c r="G9" i="2"/>
  <c r="F22" i="2"/>
  <c r="G22" i="2"/>
  <c r="F8" i="2"/>
  <c r="G8" i="2"/>
  <c r="F15" i="2"/>
  <c r="G15" i="2"/>
  <c r="F6" i="2"/>
  <c r="G6" i="2"/>
  <c r="F19" i="2"/>
  <c r="G19" i="2"/>
  <c r="F27" i="2"/>
  <c r="G27" i="2"/>
  <c r="F25" i="2"/>
  <c r="G25" i="2"/>
  <c r="F5" i="2"/>
  <c r="G5" i="2"/>
  <c r="F31" i="2"/>
  <c r="G31" i="2"/>
  <c r="F16" i="2"/>
  <c r="G16" i="2"/>
  <c r="F21" i="2"/>
  <c r="G21" i="2"/>
  <c r="F28" i="2"/>
  <c r="G28" i="2"/>
  <c r="F55" i="2"/>
  <c r="G55" i="2"/>
  <c r="F4" i="2"/>
  <c r="G4" i="2"/>
  <c r="F12" i="2"/>
  <c r="G12" i="2"/>
  <c r="F7" i="2"/>
  <c r="G7" i="2"/>
  <c r="F18" i="2"/>
  <c r="G18" i="2"/>
  <c r="F24" i="2"/>
  <c r="G24" i="2"/>
  <c r="F3" i="2"/>
  <c r="G3" i="2"/>
  <c r="F13" i="2"/>
  <c r="G13" i="2"/>
  <c r="F20" i="2"/>
  <c r="G20" i="2"/>
  <c r="F14" i="2"/>
  <c r="G14" i="2"/>
  <c r="F17" i="2"/>
  <c r="G17" i="2"/>
  <c r="F30" i="2"/>
  <c r="G30" i="2"/>
  <c r="F29" i="2"/>
  <c r="G29" i="2"/>
  <c r="S2" i="2" l="1"/>
  <c r="S5" i="2" s="1"/>
  <c r="W2" i="2"/>
  <c r="W5" i="2" s="1"/>
  <c r="U2" i="2"/>
  <c r="V2" i="2"/>
  <c r="V5" i="2" s="1"/>
  <c r="P2" i="2"/>
  <c r="P5" i="2" s="1"/>
  <c r="N2" i="2"/>
  <c r="N5" i="2" s="1"/>
  <c r="I2" i="2"/>
  <c r="K2" i="2" s="1"/>
  <c r="N3" i="2"/>
  <c r="S3" i="2"/>
  <c r="S4" i="2" s="1"/>
  <c r="R2" i="2"/>
  <c r="R5" i="2" s="1"/>
  <c r="Q2" i="2"/>
  <c r="Q5" i="2" s="1"/>
  <c r="U3" i="2"/>
  <c r="O3" i="2"/>
  <c r="T3" i="2"/>
  <c r="X2" i="2"/>
  <c r="X5" i="2" s="1"/>
  <c r="O2" i="2"/>
  <c r="O5" i="2" s="1"/>
  <c r="W3" i="2"/>
  <c r="T2" i="2"/>
  <c r="T5" i="2" s="1"/>
  <c r="P3" i="2"/>
  <c r="R3" i="2"/>
  <c r="V3" i="2"/>
  <c r="X3" i="2"/>
  <c r="Q3" i="2"/>
  <c r="Q4" i="2" s="1"/>
  <c r="P4" i="2" l="1"/>
  <c r="R4" i="2"/>
  <c r="N4" i="2"/>
  <c r="V4" i="2"/>
  <c r="O4" i="2"/>
  <c r="W4" i="2"/>
  <c r="U4" i="2"/>
  <c r="U5" i="2"/>
  <c r="X4" i="2"/>
  <c r="T4" i="2"/>
</calcChain>
</file>

<file path=xl/comments1.xml><?xml version="1.0" encoding="utf-8"?>
<comments xmlns="http://schemas.openxmlformats.org/spreadsheetml/2006/main">
  <authors>
    <author>平井</author>
  </authors>
  <commentList>
    <comment ref="J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   Function "</t>
        </r>
        <r>
          <rPr>
            <u/>
            <sz val="9"/>
            <color indexed="81"/>
            <rFont val="ＭＳ Ｐゴシック"/>
            <family val="3"/>
            <charset val="128"/>
          </rPr>
          <t>LINEST</t>
        </r>
        <r>
          <rPr>
            <sz val="9"/>
            <color indexed="81"/>
            <rFont val="ＭＳ Ｐゴシック"/>
            <family val="3"/>
            <charset val="128"/>
          </rPr>
          <t>" is used for multi-regression.
   Because "LINEST" function</t>
        </r>
        <r>
          <rPr>
            <u/>
            <sz val="9"/>
            <color indexed="81"/>
            <rFont val="ＭＳ Ｐゴシック"/>
            <family val="3"/>
            <charset val="128"/>
          </rPr>
          <t xml:space="preserve"> is not available in case of 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missing data</t>
        </r>
        <r>
          <rPr>
            <sz val="9"/>
            <color indexed="81"/>
            <rFont val="ＭＳ Ｐゴシック"/>
            <family val="3"/>
            <charset val="128"/>
          </rPr>
          <t xml:space="preserve">, input data for regression should be top-alignment.  
</t>
        </r>
      </text>
    </comment>
    <comment ref="J3" authorId="0">
      <text>
        <r>
          <rPr>
            <b/>
            <sz val="9"/>
            <color indexed="81"/>
            <rFont val="ＭＳ Ｐゴシック"/>
            <family val="3"/>
            <charset val="128"/>
          </rPr>
          <t>Blank; missing of observation data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Set blank for missing</t>
        </r>
      </text>
    </comment>
  </commentList>
</comments>
</file>

<file path=xl/sharedStrings.xml><?xml version="1.0" encoding="utf-8"?>
<sst xmlns="http://schemas.openxmlformats.org/spreadsheetml/2006/main" count="261" uniqueCount="111">
  <si>
    <t>Forecast of model</t>
    <phoneticPr fontId="2"/>
  </si>
  <si>
    <t>Forecast
(guidance)</t>
    <phoneticPr fontId="2"/>
  </si>
  <si>
    <t xml:space="preserve">square error </t>
    <phoneticPr fontId="2"/>
  </si>
  <si>
    <t>Probabilistic Forecast</t>
    <phoneticPr fontId="2"/>
  </si>
  <si>
    <t>Set blank for missing</t>
    <phoneticPr fontId="2"/>
  </si>
  <si>
    <t>Predictor 1</t>
    <phoneticPr fontId="2"/>
  </si>
  <si>
    <t>Predictor 2</t>
    <phoneticPr fontId="2"/>
  </si>
  <si>
    <t>N(Xs, σn)</t>
    <phoneticPr fontId="2"/>
  </si>
  <si>
    <t>N(Xs, σn)</t>
    <phoneticPr fontId="2"/>
  </si>
  <si>
    <t>Rank</t>
    <phoneticPr fontId="2"/>
  </si>
  <si>
    <t>Event No.</t>
    <phoneticPr fontId="2"/>
  </si>
  <si>
    <t>Observation</t>
    <phoneticPr fontId="2"/>
  </si>
  <si>
    <t>Predictor 1</t>
    <phoneticPr fontId="2"/>
  </si>
  <si>
    <t>Xs</t>
    <phoneticPr fontId="2"/>
  </si>
  <si>
    <t>σn^2</t>
    <phoneticPr fontId="2"/>
  </si>
  <si>
    <t>Below normal</t>
    <phoneticPr fontId="2"/>
  </si>
  <si>
    <t>Near normal</t>
    <phoneticPr fontId="2"/>
  </si>
  <si>
    <t>Above normal</t>
    <phoneticPr fontId="2"/>
  </si>
  <si>
    <t>Below normal</t>
    <phoneticPr fontId="2"/>
  </si>
  <si>
    <t>Near normal</t>
    <phoneticPr fontId="2"/>
  </si>
  <si>
    <t>Above normal</t>
    <phoneticPr fontId="2"/>
  </si>
  <si>
    <t>This year</t>
    <phoneticPr fontId="2"/>
  </si>
  <si>
    <t>Calculate of normal range</t>
    <phoneticPr fontId="2"/>
  </si>
  <si>
    <t>upper limit</t>
    <phoneticPr fontId="2"/>
  </si>
  <si>
    <t>Lower limit</t>
    <phoneticPr fontId="2"/>
  </si>
  <si>
    <t>Num of observation data</t>
    <phoneticPr fontId="2"/>
  </si>
  <si>
    <t>rank(A)</t>
    <phoneticPr fontId="2"/>
  </si>
  <si>
    <t>weight(A)</t>
    <phoneticPr fontId="2"/>
  </si>
  <si>
    <t>rank(B)</t>
    <phoneticPr fontId="2"/>
  </si>
  <si>
    <t>weight(B)</t>
    <phoneticPr fontId="2"/>
  </si>
  <si>
    <t>Normal</t>
    <phoneticPr fontId="2"/>
  </si>
  <si>
    <t>σn</t>
    <phoneticPr fontId="2"/>
  </si>
  <si>
    <t>The lower limit of near normal</t>
    <phoneticPr fontId="2"/>
  </si>
  <si>
    <t>The upper limit of near normal</t>
    <phoneticPr fontId="2"/>
  </si>
  <si>
    <t>slope</t>
    <phoneticPr fontId="2"/>
  </si>
  <si>
    <t>Single Regression</t>
    <phoneticPr fontId="2"/>
  </si>
  <si>
    <t>intercept</t>
    <phoneticPr fontId="2"/>
  </si>
  <si>
    <t>Correlation</t>
    <phoneticPr fontId="2"/>
  </si>
  <si>
    <t>Multi Regression</t>
    <phoneticPr fontId="2"/>
  </si>
  <si>
    <t>Hit : 1,
False : 0</t>
    <phoneticPr fontId="2"/>
  </si>
  <si>
    <t xml:space="preserve">Prob. </t>
    <phoneticPr fontId="2"/>
  </si>
  <si>
    <t>Round off prob. to 10%</t>
    <phoneticPr fontId="2"/>
  </si>
  <si>
    <t>Brier Score
(Forecast)</t>
    <phoneticPr fontId="2"/>
  </si>
  <si>
    <t>Brier Score
(Climatology)</t>
    <phoneticPr fontId="2"/>
  </si>
  <si>
    <t>Brier Skill Score</t>
    <phoneticPr fontId="2"/>
  </si>
  <si>
    <t>Forecast Probability</t>
    <phoneticPr fontId="2"/>
  </si>
  <si>
    <t>Frequency of Forecast (number of times)</t>
    <phoneticPr fontId="2"/>
  </si>
  <si>
    <t>Frequency of Observation (number of times)</t>
    <phoneticPr fontId="2"/>
  </si>
  <si>
    <t>Reliability</t>
    <phoneticPr fontId="2"/>
  </si>
  <si>
    <t>Forecast frequency</t>
    <phoneticPr fontId="2"/>
  </si>
  <si>
    <t>Observation</t>
    <phoneticPr fontId="2"/>
  </si>
  <si>
    <t>(Pi-Vi)^2</t>
    <phoneticPr fontId="2"/>
  </si>
  <si>
    <t>below normal</t>
    <phoneticPr fontId="2"/>
  </si>
  <si>
    <t>below normal</t>
  </si>
  <si>
    <t>near normal</t>
  </si>
  <si>
    <t>above normal</t>
    <phoneticPr fontId="2"/>
  </si>
  <si>
    <t>above normal</t>
  </si>
  <si>
    <t>The lower limit of near normal</t>
  </si>
  <si>
    <t>The upper limit of near normal</t>
  </si>
  <si>
    <r>
      <rPr>
        <b/>
        <sz val="11"/>
        <rFont val="Arial"/>
        <family val="2"/>
      </rPr>
      <t>For multi regression</t>
    </r>
    <r>
      <rPr>
        <sz val="11"/>
        <rFont val="Arial"/>
        <family val="2"/>
      </rPr>
      <t xml:space="preserve">
(</t>
    </r>
    <r>
      <rPr>
        <b/>
        <sz val="11"/>
        <color indexed="30"/>
        <rFont val="Arial"/>
        <family val="2"/>
      </rPr>
      <t>Top alignment</t>
    </r>
    <r>
      <rPr>
        <sz val="11"/>
        <rFont val="Arial"/>
        <family val="2"/>
      </rPr>
      <t xml:space="preserve"> of observation and hindcast data)</t>
    </r>
    <phoneticPr fontId="2"/>
  </si>
  <si>
    <t>Year</t>
    <phoneticPr fontId="1"/>
  </si>
  <si>
    <t>Predictor 3</t>
    <phoneticPr fontId="2"/>
  </si>
  <si>
    <t>Month</t>
    <phoneticPr fontId="1"/>
  </si>
  <si>
    <t>Set blank for missing</t>
    <phoneticPr fontId="1"/>
  </si>
  <si>
    <t>Forecast Month:</t>
    <phoneticPr fontId="1"/>
  </si>
  <si>
    <t>From</t>
    <phoneticPr fontId="1"/>
  </si>
  <si>
    <t>To</t>
    <phoneticPr fontId="1"/>
  </si>
  <si>
    <t>YEAR</t>
  </si>
  <si>
    <t>NINO3 SST</t>
  </si>
  <si>
    <t>NINO3.4</t>
  </si>
  <si>
    <t>NINOWEST SST</t>
  </si>
  <si>
    <t>IOBW SST</t>
  </si>
  <si>
    <t>WIO SST</t>
  </si>
  <si>
    <t>EIO SST</t>
  </si>
  <si>
    <t>IOBW RAIN</t>
  </si>
  <si>
    <t>WIO RAIN</t>
  </si>
  <si>
    <t>EIO RAIN</t>
  </si>
  <si>
    <t>SAMOI RAIN</t>
  </si>
  <si>
    <t>WNP RAIN</t>
  </si>
  <si>
    <t>SEAsia RAIN</t>
  </si>
  <si>
    <t>MC RAIN</t>
  </si>
  <si>
    <t>DL RAIN</t>
  </si>
  <si>
    <t>Z2030</t>
  </si>
  <si>
    <t>Z3040</t>
  </si>
  <si>
    <t>Z4050</t>
  </si>
  <si>
    <t>Z5060</t>
  </si>
  <si>
    <t>THMD</t>
  </si>
  <si>
    <t>THEX</t>
  </si>
  <si>
    <t>THTR</t>
  </si>
  <si>
    <t>unit</t>
  </si>
  <si>
    <t>K</t>
  </si>
  <si>
    <t>mm/day</t>
  </si>
  <si>
    <t>m</t>
  </si>
  <si>
    <t>Hindcast 3-month mean indices for Februart - April (Initial month: January)</t>
    <phoneticPr fontId="1"/>
  </si>
  <si>
    <t>Select one to three indices as predictor and paste them to the sheet "Calc_guidance."</t>
    <phoneticPr fontId="1"/>
  </si>
  <si>
    <t>Indices of the other months are availabel on the TCC website (registration is required; http://ds.data.jma.go.jp/tcc/tcc/gpv/indices/)</t>
    <phoneticPr fontId="1"/>
  </si>
  <si>
    <t>Forecast 3-month mean indices for Februart - April 2018 (Initial month: January 2018)</t>
    <phoneticPr fontId="1"/>
  </si>
  <si>
    <t>Paste the data of the selected predictors to the sheet "Calc_guidance."</t>
    <phoneticPr fontId="1"/>
  </si>
  <si>
    <t>Forecast Indices are availabel on the TCC website (registration is required; http://ds.data.jma.go.jp/tcc/tcc/gpv/indices/)</t>
    <phoneticPr fontId="1"/>
  </si>
  <si>
    <t>Paste the below data to the sheet "Calc_guidance"(blank data is allowed).</t>
    <phoneticPr fontId="1"/>
  </si>
  <si>
    <t>Power of 1/4</t>
    <phoneticPr fontId="1"/>
  </si>
  <si>
    <t>Power of 4</t>
    <phoneticPr fontId="1"/>
  </si>
  <si>
    <t>Observation (Precipitation)</t>
    <phoneticPr fontId="2"/>
  </si>
  <si>
    <t>Monthly Precip.</t>
    <phoneticPr fontId="1"/>
  </si>
  <si>
    <t>3-month Precip.</t>
    <phoneticPr fontId="1"/>
  </si>
  <si>
    <t>30-year Time Series of 3-month Precipitation</t>
    <phoneticPr fontId="1"/>
  </si>
  <si>
    <t xml:space="preserve">INDEX   </t>
  </si>
  <si>
    <t xml:space="preserve">UNIT   </t>
  </si>
  <si>
    <t xml:space="preserve">     K</t>
  </si>
  <si>
    <t xml:space="preserve">     m</t>
  </si>
  <si>
    <r>
      <t xml:space="preserve">Paste </t>
    </r>
    <r>
      <rPr>
        <b/>
        <sz val="11"/>
        <color rgb="FFFF0000"/>
        <rFont val="Arial"/>
        <family val="2"/>
      </rPr>
      <t>values only</t>
    </r>
    <r>
      <rPr>
        <sz val="11"/>
        <color rgb="FFFF0000"/>
        <rFont val="Arial"/>
        <family val="2"/>
      </rPr>
      <t>, not formulas.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</si>
</sst>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_ "/>
    <numFmt numFmtId="178" formatCode="0.000_ "/>
    <numFmt numFmtId="179" formatCode="0.0000_ "/>
    <numFmt numFmtId="180" formatCode="0.000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30"/>
      <name val="Arial"/>
      <family val="2"/>
    </font>
    <font>
      <b/>
      <u/>
      <sz val="11"/>
      <color rgb="FFFF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 Unicode MS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rgb="FF0033CC"/>
      </left>
      <right style="thick">
        <color rgb="FF0033CC"/>
      </right>
      <top style="thick">
        <color rgb="FF0033CC"/>
      </top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rgb="FF0033CC"/>
      </left>
      <right style="thick">
        <color rgb="FF0033CC"/>
      </right>
      <top/>
      <bottom/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rgb="FF0033CC"/>
      </left>
      <right style="thick">
        <color rgb="FF0033CC"/>
      </right>
      <top/>
      <bottom style="thick">
        <color rgb="FF0033CC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 style="thick">
        <color rgb="FF0070C0"/>
      </right>
      <top/>
      <bottom/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31">
    <xf numFmtId="0" fontId="0" fillId="0" borderId="0" xfId="0">
      <alignment vertical="center"/>
    </xf>
    <xf numFmtId="0" fontId="10" fillId="0" borderId="0" xfId="0" applyFont="1" applyFill="1" applyProtection="1">
      <alignment vertical="center"/>
    </xf>
    <xf numFmtId="0" fontId="10" fillId="0" borderId="0" xfId="0" applyFont="1">
      <alignment vertical="center"/>
    </xf>
    <xf numFmtId="0" fontId="10" fillId="0" borderId="0" xfId="0" applyFont="1" applyProtection="1">
      <alignment vertical="center"/>
    </xf>
    <xf numFmtId="0" fontId="10" fillId="6" borderId="0" xfId="0" applyFont="1" applyFill="1" applyProtection="1">
      <alignment vertical="center"/>
    </xf>
    <xf numFmtId="0" fontId="10" fillId="7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1" applyFont="1" applyAlignment="1" applyProtection="1">
      <alignment vertical="center" shrinkToFit="1"/>
    </xf>
    <xf numFmtId="0" fontId="10" fillId="4" borderId="0" xfId="0" applyFont="1" applyFill="1" applyProtection="1">
      <alignment vertical="center"/>
    </xf>
    <xf numFmtId="0" fontId="10" fillId="8" borderId="0" xfId="0" applyFont="1" applyFill="1" applyAlignment="1" applyProtection="1">
      <alignment horizontal="center" vertical="center"/>
    </xf>
    <xf numFmtId="0" fontId="10" fillId="9" borderId="0" xfId="0" applyFont="1" applyFill="1" applyAlignment="1" applyProtection="1">
      <alignment horizontal="center" vertical="center"/>
    </xf>
    <xf numFmtId="0" fontId="10" fillId="0" borderId="1" xfId="0" applyFont="1" applyBorder="1" applyProtection="1">
      <alignment vertical="center"/>
      <protection locked="0"/>
    </xf>
    <xf numFmtId="0" fontId="10" fillId="2" borderId="0" xfId="0" applyFont="1" applyFill="1" applyProtection="1">
      <alignment vertical="center"/>
    </xf>
    <xf numFmtId="0" fontId="10" fillId="0" borderId="2" xfId="1" applyNumberFormat="1" applyFont="1" applyBorder="1" applyAlignment="1" applyProtection="1">
      <alignment vertical="center"/>
      <protection locked="0"/>
    </xf>
    <xf numFmtId="176" fontId="10" fillId="0" borderId="0" xfId="1" applyNumberFormat="1" applyFont="1" applyAlignment="1" applyProtection="1">
      <alignment vertical="center"/>
    </xf>
    <xf numFmtId="177" fontId="10" fillId="4" borderId="0" xfId="1" applyNumberFormat="1" applyFont="1" applyFill="1" applyAlignment="1" applyProtection="1">
      <alignment vertical="center"/>
    </xf>
    <xf numFmtId="0" fontId="10" fillId="4" borderId="0" xfId="1" applyNumberFormat="1" applyFont="1" applyFill="1" applyAlignment="1" applyProtection="1">
      <alignment vertical="center"/>
    </xf>
    <xf numFmtId="0" fontId="10" fillId="0" borderId="0" xfId="1" applyNumberFormat="1" applyFont="1" applyAlignment="1" applyProtection="1">
      <alignment vertical="center"/>
    </xf>
    <xf numFmtId="178" fontId="10" fillId="8" borderId="0" xfId="0" applyNumberFormat="1" applyFont="1" applyFill="1" applyAlignment="1" applyProtection="1">
      <alignment horizontal="right" vertical="center"/>
    </xf>
    <xf numFmtId="178" fontId="10" fillId="10" borderId="0" xfId="0" applyNumberFormat="1" applyFont="1" applyFill="1" applyProtection="1">
      <alignment vertical="center"/>
    </xf>
    <xf numFmtId="9" fontId="10" fillId="11" borderId="0" xfId="0" applyNumberFormat="1" applyFont="1" applyFill="1" applyProtection="1">
      <alignment vertical="center"/>
    </xf>
    <xf numFmtId="0" fontId="10" fillId="0" borderId="3" xfId="0" applyFont="1" applyBorder="1" applyProtection="1">
      <alignment vertical="center"/>
      <protection locked="0"/>
    </xf>
    <xf numFmtId="0" fontId="10" fillId="0" borderId="4" xfId="1" applyNumberFormat="1" applyFont="1" applyBorder="1" applyAlignment="1" applyProtection="1">
      <alignment vertical="center"/>
      <protection locked="0"/>
    </xf>
    <xf numFmtId="0" fontId="10" fillId="0" borderId="5" xfId="0" applyFont="1" applyBorder="1" applyProtection="1">
      <alignment vertical="center"/>
      <protection locked="0"/>
    </xf>
    <xf numFmtId="0" fontId="10" fillId="0" borderId="6" xfId="1" applyNumberFormat="1" applyFont="1" applyBorder="1" applyAlignment="1" applyProtection="1">
      <alignment vertical="center"/>
      <protection locked="0"/>
    </xf>
    <xf numFmtId="0" fontId="10" fillId="12" borderId="7" xfId="0" applyFont="1" applyFill="1" applyBorder="1" applyProtection="1">
      <alignment vertical="center"/>
    </xf>
    <xf numFmtId="178" fontId="10" fillId="0" borderId="0" xfId="0" applyNumberFormat="1" applyFont="1" applyFill="1" applyAlignment="1" applyProtection="1">
      <alignment horizontal="right" vertical="center"/>
    </xf>
    <xf numFmtId="0" fontId="11" fillId="0" borderId="8" xfId="0" applyFont="1" applyBorder="1" applyAlignment="1" applyProtection="1">
      <alignment horizontal="center" vertical="center"/>
    </xf>
    <xf numFmtId="0" fontId="10" fillId="0" borderId="9" xfId="0" applyFont="1" applyBorder="1" applyProtection="1">
      <alignment vertical="center"/>
      <protection locked="0"/>
    </xf>
    <xf numFmtId="9" fontId="16" fillId="11" borderId="8" xfId="0" applyNumberFormat="1" applyFont="1" applyFill="1" applyBorder="1" applyProtection="1">
      <alignment vertical="center"/>
    </xf>
    <xf numFmtId="0" fontId="15" fillId="0" borderId="0" xfId="0" applyFont="1" applyFill="1" applyProtection="1">
      <alignment vertical="center"/>
    </xf>
    <xf numFmtId="176" fontId="10" fillId="0" borderId="0" xfId="1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178" fontId="10" fillId="0" borderId="0" xfId="0" applyNumberFormat="1" applyFont="1" applyFill="1" applyProtection="1">
      <alignment vertical="center"/>
    </xf>
    <xf numFmtId="9" fontId="10" fillId="0" borderId="0" xfId="0" applyNumberFormat="1" applyFont="1" applyFill="1" applyProtection="1">
      <alignment vertical="center"/>
    </xf>
    <xf numFmtId="0" fontId="11" fillId="0" borderId="0" xfId="0" applyFont="1" applyFill="1" applyProtection="1">
      <alignment vertical="center"/>
    </xf>
    <xf numFmtId="0" fontId="10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10" fillId="13" borderId="0" xfId="0" applyFont="1" applyFill="1" applyAlignment="1" applyProtection="1">
      <alignment horizontal="right" vertical="center"/>
    </xf>
    <xf numFmtId="0" fontId="10" fillId="13" borderId="0" xfId="0" applyFont="1" applyFill="1" applyProtection="1">
      <alignment vertical="center"/>
    </xf>
    <xf numFmtId="0" fontId="10" fillId="14" borderId="0" xfId="0" applyFont="1" applyFill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15" borderId="0" xfId="0" applyFont="1" applyFill="1" applyProtection="1">
      <alignment vertical="center"/>
    </xf>
    <xf numFmtId="0" fontId="10" fillId="16" borderId="0" xfId="0" applyFont="1" applyFill="1" applyProtection="1">
      <alignment vertical="center"/>
    </xf>
    <xf numFmtId="176" fontId="10" fillId="0" borderId="0" xfId="0" applyNumberFormat="1" applyFont="1" applyFill="1" applyProtection="1">
      <alignment vertical="center"/>
    </xf>
    <xf numFmtId="178" fontId="10" fillId="16" borderId="0" xfId="0" applyNumberFormat="1" applyFont="1" applyFill="1" applyProtection="1">
      <alignment vertical="center"/>
    </xf>
    <xf numFmtId="176" fontId="10" fillId="0" borderId="0" xfId="0" applyNumberFormat="1" applyFont="1" applyProtection="1">
      <alignment vertical="center"/>
    </xf>
    <xf numFmtId="0" fontId="10" fillId="10" borderId="0" xfId="0" applyFont="1" applyFill="1" applyAlignment="1" applyProtection="1">
      <alignment horizontal="center" vertical="center"/>
    </xf>
    <xf numFmtId="178" fontId="10" fillId="0" borderId="0" xfId="0" applyNumberFormat="1" applyFont="1" applyProtection="1">
      <alignment vertical="center"/>
    </xf>
    <xf numFmtId="0" fontId="11" fillId="17" borderId="0" xfId="0" applyFont="1" applyFill="1" applyProtection="1">
      <alignment vertical="center"/>
    </xf>
    <xf numFmtId="176" fontId="10" fillId="17" borderId="0" xfId="0" applyNumberFormat="1" applyFont="1" applyFill="1" applyProtection="1">
      <alignment vertical="center"/>
    </xf>
    <xf numFmtId="0" fontId="18" fillId="18" borderId="0" xfId="0" applyFont="1" applyFill="1" applyProtection="1">
      <alignment vertical="center"/>
    </xf>
    <xf numFmtId="0" fontId="11" fillId="18" borderId="0" xfId="0" applyFont="1" applyFill="1" applyProtection="1">
      <alignment vertical="center"/>
    </xf>
    <xf numFmtId="0" fontId="10" fillId="18" borderId="0" xfId="0" applyFont="1" applyFill="1" applyProtection="1">
      <alignment vertical="center"/>
    </xf>
    <xf numFmtId="176" fontId="10" fillId="18" borderId="0" xfId="0" applyNumberFormat="1" applyFont="1" applyFill="1" applyProtection="1">
      <alignment vertical="center"/>
    </xf>
    <xf numFmtId="0" fontId="10" fillId="19" borderId="0" xfId="0" applyFont="1" applyFill="1" applyProtection="1">
      <alignment vertical="center"/>
    </xf>
    <xf numFmtId="0" fontId="18" fillId="19" borderId="0" xfId="0" applyFont="1" applyFill="1" applyProtection="1">
      <alignment vertical="center"/>
    </xf>
    <xf numFmtId="0" fontId="19" fillId="19" borderId="0" xfId="0" applyFont="1" applyFill="1" applyProtection="1">
      <alignment vertical="center"/>
    </xf>
    <xf numFmtId="178" fontId="18" fillId="19" borderId="10" xfId="0" applyNumberFormat="1" applyFont="1" applyFill="1" applyBorder="1" applyProtection="1">
      <alignment vertical="center"/>
    </xf>
    <xf numFmtId="178" fontId="18" fillId="19" borderId="8" xfId="0" applyNumberFormat="1" applyFont="1" applyFill="1" applyBorder="1" applyProtection="1">
      <alignment vertical="center"/>
    </xf>
    <xf numFmtId="176" fontId="10" fillId="0" borderId="0" xfId="0" applyNumberFormat="1" applyFont="1" applyFill="1" applyBorder="1" applyProtection="1">
      <alignment vertical="center"/>
    </xf>
    <xf numFmtId="0" fontId="10" fillId="19" borderId="0" xfId="0" applyFont="1" applyFill="1" applyBorder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2" borderId="0" xfId="0" applyFont="1" applyFill="1" applyAlignment="1">
      <alignment horizontal="center" vertical="center"/>
    </xf>
    <xf numFmtId="0" fontId="10" fillId="20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9" fillId="14" borderId="0" xfId="0" applyFont="1" applyFill="1" applyAlignment="1">
      <alignment horizontal="center" vertical="center" wrapText="1"/>
    </xf>
    <xf numFmtId="0" fontId="18" fillId="21" borderId="8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NumberFormat="1" applyFont="1">
      <alignment vertical="center"/>
    </xf>
    <xf numFmtId="9" fontId="10" fillId="0" borderId="0" xfId="0" applyNumberFormat="1" applyFont="1">
      <alignment vertical="center"/>
    </xf>
    <xf numFmtId="0" fontId="10" fillId="22" borderId="0" xfId="0" applyFont="1" applyFill="1">
      <alignment vertical="center"/>
    </xf>
    <xf numFmtId="0" fontId="10" fillId="20" borderId="0" xfId="0" applyFont="1" applyFill="1" applyAlignment="1">
      <alignment horizontal="right" vertical="center"/>
    </xf>
    <xf numFmtId="9" fontId="10" fillId="5" borderId="0" xfId="0" applyNumberFormat="1" applyFont="1" applyFill="1">
      <alignment vertical="center"/>
    </xf>
    <xf numFmtId="179" fontId="10" fillId="0" borderId="0" xfId="0" applyNumberFormat="1" applyFont="1">
      <alignment vertical="center"/>
    </xf>
    <xf numFmtId="178" fontId="19" fillId="14" borderId="0" xfId="0" applyNumberFormat="1" applyFont="1" applyFill="1">
      <alignment vertical="center"/>
    </xf>
    <xf numFmtId="178" fontId="18" fillId="21" borderId="11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23" borderId="0" xfId="0" applyFont="1" applyFill="1">
      <alignment vertical="center"/>
    </xf>
    <xf numFmtId="0" fontId="10" fillId="16" borderId="0" xfId="0" applyFont="1" applyFill="1">
      <alignment vertical="center"/>
    </xf>
    <xf numFmtId="0" fontId="3" fillId="0" borderId="0" xfId="0" applyFont="1" applyFill="1" applyAlignment="1" applyProtection="1">
      <alignment vertical="center" wrapText="1"/>
    </xf>
    <xf numFmtId="0" fontId="10" fillId="27" borderId="7" xfId="0" applyFont="1" applyFill="1" applyBorder="1" applyProtection="1">
      <alignment vertical="center"/>
    </xf>
    <xf numFmtId="14" fontId="10" fillId="0" borderId="0" xfId="0" applyNumberFormat="1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15" xfId="0" applyFont="1" applyFill="1" applyBorder="1">
      <alignment vertical="center"/>
    </xf>
    <xf numFmtId="0" fontId="10" fillId="0" borderId="16" xfId="0" applyFont="1" applyFill="1" applyBorder="1">
      <alignment vertical="center"/>
    </xf>
    <xf numFmtId="0" fontId="10" fillId="0" borderId="17" xfId="0" applyFont="1" applyFill="1" applyBorder="1">
      <alignment vertical="center"/>
    </xf>
    <xf numFmtId="0" fontId="4" fillId="0" borderId="0" xfId="0" applyFont="1">
      <alignment vertical="center"/>
    </xf>
    <xf numFmtId="0" fontId="23" fillId="0" borderId="0" xfId="0" applyFont="1">
      <alignment vertical="center"/>
    </xf>
    <xf numFmtId="14" fontId="12" fillId="0" borderId="0" xfId="0" applyNumberFormat="1" applyFont="1">
      <alignment vertical="center"/>
    </xf>
    <xf numFmtId="0" fontId="20" fillId="25" borderId="0" xfId="0" applyFont="1" applyFill="1" applyAlignment="1">
      <alignment vertical="center"/>
    </xf>
    <xf numFmtId="0" fontId="23" fillId="25" borderId="0" xfId="0" applyFont="1" applyFill="1" applyAlignment="1">
      <alignment vertical="center"/>
    </xf>
    <xf numFmtId="0" fontId="20" fillId="26" borderId="0" xfId="0" applyFont="1" applyFill="1" applyAlignment="1">
      <alignment horizontal="right" vertical="center"/>
    </xf>
    <xf numFmtId="0" fontId="20" fillId="26" borderId="0" xfId="0" applyFont="1" applyFill="1" applyAlignment="1">
      <alignment horizontal="center" vertical="center"/>
    </xf>
    <xf numFmtId="0" fontId="10" fillId="26" borderId="0" xfId="0" applyFont="1" applyFill="1">
      <alignment vertical="center"/>
    </xf>
    <xf numFmtId="0" fontId="20" fillId="28" borderId="0" xfId="0" applyFont="1" applyFill="1" applyAlignment="1" applyProtection="1">
      <alignment horizontal="center" vertical="center" wrapText="1"/>
    </xf>
    <xf numFmtId="0" fontId="10" fillId="4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180" fontId="15" fillId="28" borderId="0" xfId="0" applyNumberFormat="1" applyFont="1" applyFill="1" applyBorder="1" applyProtection="1">
      <alignment vertical="center"/>
    </xf>
    <xf numFmtId="0" fontId="10" fillId="0" borderId="12" xfId="0" applyFont="1" applyBorder="1" applyProtection="1">
      <alignment vertical="center"/>
      <protection locked="0"/>
    </xf>
    <xf numFmtId="0" fontId="10" fillId="0" borderId="13" xfId="0" applyFont="1" applyBorder="1" applyProtection="1">
      <alignment vertical="center"/>
      <protection locked="0"/>
    </xf>
    <xf numFmtId="0" fontId="10" fillId="0" borderId="14" xfId="0" applyFont="1" applyBorder="1" applyProtection="1">
      <alignment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20" fillId="26" borderId="0" xfId="0" applyFont="1" applyFill="1" applyAlignment="1" applyProtection="1">
      <alignment horizontal="center" vertical="center"/>
    </xf>
    <xf numFmtId="0" fontId="23" fillId="26" borderId="0" xfId="0" applyFont="1" applyFill="1" applyProtection="1">
      <alignment vertical="center"/>
    </xf>
    <xf numFmtId="0" fontId="24" fillId="0" borderId="0" xfId="0" applyFont="1">
      <alignment vertical="center"/>
    </xf>
    <xf numFmtId="176" fontId="10" fillId="16" borderId="0" xfId="0" applyNumberFormat="1" applyFont="1" applyFill="1" applyProtection="1">
      <alignment vertical="center"/>
    </xf>
    <xf numFmtId="176" fontId="10" fillId="8" borderId="0" xfId="0" applyNumberFormat="1" applyFont="1" applyFill="1" applyAlignment="1" applyProtection="1">
      <alignment horizontal="right" vertical="center"/>
    </xf>
    <xf numFmtId="0" fontId="11" fillId="5" borderId="0" xfId="0" applyFont="1" applyFill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 wrapText="1"/>
    </xf>
    <xf numFmtId="0" fontId="10" fillId="4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right" vertical="center"/>
    </xf>
    <xf numFmtId="0" fontId="14" fillId="22" borderId="0" xfId="0" applyFont="1" applyFill="1" applyAlignment="1" applyProtection="1">
      <alignment horizontal="left" vertical="center" wrapText="1"/>
    </xf>
    <xf numFmtId="0" fontId="20" fillId="24" borderId="0" xfId="0" applyFont="1" applyFill="1" applyAlignment="1" applyProtection="1">
      <alignment horizontal="center" vertical="center"/>
    </xf>
    <xf numFmtId="0" fontId="11" fillId="22" borderId="0" xfId="0" applyFont="1" applyFill="1" applyAlignment="1" applyProtection="1">
      <alignment horizontal="left" vertical="center"/>
    </xf>
    <xf numFmtId="0" fontId="11" fillId="3" borderId="0" xfId="0" applyFont="1" applyFill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Time Series of forecast and observation</a:t>
            </a:r>
          </a:p>
          <a:p>
            <a:pPr>
              <a:defRPr/>
            </a:pPr>
            <a:r>
              <a:rPr lang="en-US"/>
              <a:t>(hindcast)</a:t>
            </a:r>
          </a:p>
        </c:rich>
      </c:tx>
      <c:layout>
        <c:manualLayout>
          <c:xMode val="edge"/>
          <c:yMode val="edge"/>
          <c:x val="0.16587028088481606"/>
          <c:y val="1.400712644807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40641711229952E-2"/>
          <c:y val="0.16179793034358578"/>
          <c:w val="0.67058823529411782"/>
          <c:h val="0.7033715582991997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Calc_guidance!$S$3</c:f>
              <c:strCache>
                <c:ptCount val="1"/>
                <c:pt idx="0">
                  <c:v>Below 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ysClr val="windowText" lastClr="000000"/>
              </a:solidFill>
            </a:ln>
          </c:spPr>
          <c:invertIfNegative val="0"/>
          <c:val>
            <c:numRef>
              <c:f>Calc_guidance!$S$4:$S$33</c:f>
              <c:numCache>
                <c:formatCode>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3"/>
          <c:tx>
            <c:strRef>
              <c:f>Calc_guidance!$T$3</c:f>
              <c:strCache>
                <c:ptCount val="1"/>
                <c:pt idx="0">
                  <c:v>Near 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chemeClr val="tx1"/>
              </a:solidFill>
            </a:ln>
          </c:spPr>
          <c:invertIfNegative val="0"/>
          <c:val>
            <c:numRef>
              <c:f>Calc_guidance!$T$4:$T$33</c:f>
              <c:numCache>
                <c:formatCode>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4"/>
          <c:tx>
            <c:strRef>
              <c:f>Calc_guidance!$U$3</c:f>
              <c:strCache>
                <c:ptCount val="1"/>
                <c:pt idx="0">
                  <c:v>Above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Calc_guidance!$U$4:$U$33</c:f>
              <c:numCache>
                <c:formatCode>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310976"/>
        <c:axId val="115312512"/>
      </c:barChart>
      <c:lineChart>
        <c:grouping val="standard"/>
        <c:varyColors val="0"/>
        <c:ser>
          <c:idx val="0"/>
          <c:order val="0"/>
          <c:tx>
            <c:strRef>
              <c:f>Calc_guidance!$B$1</c:f>
              <c:strCache>
                <c:ptCount val="1"/>
                <c:pt idx="0">
                  <c:v>Observation (Precipitation)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2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  <c:pt idx="31">
                <c:v>This year</c:v>
              </c:pt>
            </c:strLit>
          </c:cat>
          <c:val>
            <c:numRef>
              <c:f>Calc_guidance!$B$4:$B$33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Calc_guidance!$P$1</c:f>
              <c:strCache>
                <c:ptCount val="1"/>
                <c:pt idx="0">
                  <c:v>Forecast
(guidance)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32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  <c:pt idx="31">
                <c:v>This year</c:v>
              </c:pt>
            </c:strLit>
          </c:cat>
          <c:val>
            <c:numRef>
              <c:f>Calc_guidance!$Q$4:$Q$33</c:f>
              <c:numCache>
                <c:formatCode>0.00_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79360"/>
        <c:axId val="109046400"/>
      </c:lineChart>
      <c:catAx>
        <c:axId val="84479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0904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04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4479360"/>
        <c:crosses val="autoZero"/>
        <c:crossBetween val="between"/>
      </c:valAx>
      <c:catAx>
        <c:axId val="1153109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5312512"/>
        <c:crosses val="autoZero"/>
        <c:auto val="1"/>
        <c:lblAlgn val="ctr"/>
        <c:lblOffset val="100"/>
        <c:noMultiLvlLbl val="0"/>
      </c:catAx>
      <c:valAx>
        <c:axId val="115312512"/>
        <c:scaling>
          <c:orientation val="minMax"/>
          <c:max val="1"/>
        </c:scaling>
        <c:delete val="0"/>
        <c:axPos val="r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531097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679148297171898"/>
          <c:y val="0.44494420525916589"/>
          <c:w val="0.18306592482785622"/>
          <c:h val="0.3370019807815083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Time Series of forecast and observation</a:t>
            </a:r>
          </a:p>
        </c:rich>
      </c:tx>
      <c:layout>
        <c:manualLayout>
          <c:xMode val="edge"/>
          <c:yMode val="edge"/>
          <c:x val="0.16587029185454383"/>
          <c:y val="3.68479469727301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40641711229952E-2"/>
          <c:y val="0.16179793034358578"/>
          <c:w val="0.67058823529411782"/>
          <c:h val="0.7033715582991997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Calc_guidance!$S$3</c:f>
              <c:strCache>
                <c:ptCount val="1"/>
                <c:pt idx="0">
                  <c:v>Below 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ysClr val="windowText" lastClr="000000"/>
              </a:solidFill>
            </a:ln>
          </c:spPr>
          <c:invertIfNegative val="0"/>
          <c:val>
            <c:numRef>
              <c:f>Calc_guidance!$S$4:$S$35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 formatCode="General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3"/>
          <c:tx>
            <c:strRef>
              <c:f>Calc_guidance!$T$3</c:f>
              <c:strCache>
                <c:ptCount val="1"/>
                <c:pt idx="0">
                  <c:v>Near 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chemeClr val="tx1"/>
              </a:solidFill>
            </a:ln>
          </c:spPr>
          <c:invertIfNegative val="0"/>
          <c:val>
            <c:numRef>
              <c:f>Calc_guidance!$T$4:$T$35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 formatCode="General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4"/>
          <c:tx>
            <c:strRef>
              <c:f>Calc_guidance!$U$3</c:f>
              <c:strCache>
                <c:ptCount val="1"/>
                <c:pt idx="0">
                  <c:v>Above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Calc_guidance!$U$4:$U$35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 formatCode="General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016960"/>
        <c:axId val="109018496"/>
      </c:barChart>
      <c:lineChart>
        <c:grouping val="standard"/>
        <c:varyColors val="0"/>
        <c:ser>
          <c:idx val="0"/>
          <c:order val="0"/>
          <c:tx>
            <c:strRef>
              <c:f>Calc_guidance!$B$1</c:f>
              <c:strCache>
                <c:ptCount val="1"/>
                <c:pt idx="0">
                  <c:v>Observation (Precipitation)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2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  <c:pt idx="31">
                <c:v>This year</c:v>
              </c:pt>
            </c:strLit>
          </c:cat>
          <c:val>
            <c:numRef>
              <c:f>Calc_guidance!$B$4:$B$35</c:f>
              <c:numCache>
                <c:formatCode>General</c:formatCode>
                <c:ptCount val="32"/>
              </c:numCache>
            </c:numRef>
          </c:val>
          <c:smooth val="0"/>
        </c:ser>
        <c:ser>
          <c:idx val="1"/>
          <c:order val="1"/>
          <c:tx>
            <c:strRef>
              <c:f>Calc_guidance!$P$1</c:f>
              <c:strCache>
                <c:ptCount val="1"/>
                <c:pt idx="0">
                  <c:v>Forecast
(guidance)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32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  <c:pt idx="31">
                <c:v>This year</c:v>
              </c:pt>
            </c:strLit>
          </c:cat>
          <c:val>
            <c:numRef>
              <c:f>Calc_guidance!$Q$4:$Q$35</c:f>
              <c:numCache>
                <c:formatCode>0.00_ 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92768"/>
        <c:axId val="109015424"/>
      </c:lineChart>
      <c:catAx>
        <c:axId val="108992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0901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015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08992768"/>
        <c:crosses val="autoZero"/>
        <c:crossBetween val="between"/>
      </c:valAx>
      <c:catAx>
        <c:axId val="109016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9018496"/>
        <c:crosses val="autoZero"/>
        <c:auto val="1"/>
        <c:lblAlgn val="ctr"/>
        <c:lblOffset val="100"/>
        <c:noMultiLvlLbl val="0"/>
      </c:catAx>
      <c:valAx>
        <c:axId val="109018496"/>
        <c:scaling>
          <c:orientation val="minMax"/>
          <c:max val="1"/>
        </c:scaling>
        <c:delete val="0"/>
        <c:axPos val="r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0901696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679142671268655"/>
          <c:y val="0.44494417011432896"/>
          <c:w val="0.18306596290848254"/>
          <c:h val="0.3370020908403398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72623113086478"/>
          <c:y val="6.0257065298183504E-2"/>
          <c:w val="0.625259235277556"/>
          <c:h val="0.76857377354318634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Verification!$M$5</c:f>
              <c:strCache>
                <c:ptCount val="1"/>
                <c:pt idx="0">
                  <c:v>Forecast frequency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Verification!$N$5:$X$5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4664960"/>
        <c:axId val="115015680"/>
      </c:barChart>
      <c:lineChart>
        <c:grouping val="standard"/>
        <c:varyColors val="0"/>
        <c:ser>
          <c:idx val="2"/>
          <c:order val="0"/>
          <c:tx>
            <c:v>Perfect reliability</c:v>
          </c:tx>
          <c:spPr>
            <a:ln w="1905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Verification!$N$1:$X$1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Verification!$M$4</c:f>
              <c:strCache>
                <c:ptCount val="1"/>
                <c:pt idx="0">
                  <c:v>Reliability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1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</c:v>
              </c:pt>
              <c:pt idx="4">
                <c:v>0.4</c:v>
              </c:pt>
              <c:pt idx="5">
                <c:v>0.5</c:v>
              </c:pt>
              <c:pt idx="6">
                <c:v>0.6</c:v>
              </c:pt>
              <c:pt idx="7">
                <c:v>0.7</c:v>
              </c:pt>
              <c:pt idx="8">
                <c:v>0.8</c:v>
              </c:pt>
              <c:pt idx="9">
                <c:v>0.9</c:v>
              </c:pt>
              <c:pt idx="10">
                <c:v>1</c:v>
              </c:pt>
            </c:numLit>
          </c:cat>
          <c:val>
            <c:numRef>
              <c:f>Verification!$N$4:$X$4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64960"/>
        <c:axId val="115015680"/>
      </c:lineChart>
      <c:catAx>
        <c:axId val="11466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Forecast Probability</a:t>
                </a:r>
              </a:p>
            </c:rich>
          </c:tx>
          <c:layout>
            <c:manualLayout>
              <c:xMode val="edge"/>
              <c:yMode val="edge"/>
              <c:x val="0.34175724404685348"/>
              <c:y val="0.900902715029473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501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156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1.9253945343946345E-2"/>
              <c:y val="0.394145076127779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664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7229661174385877"/>
          <c:y val="0.43543639012336571"/>
          <c:w val="0.22721961025289261"/>
          <c:h val="0.18243276967428251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328083</xdr:colOff>
      <xdr:row>38</xdr:row>
      <xdr:rowOff>53976</xdr:rowOff>
    </xdr:from>
    <xdr:to>
      <xdr:col>15</xdr:col>
      <xdr:colOff>804334</xdr:colOff>
      <xdr:row>42</xdr:row>
      <xdr:rowOff>120650</xdr:rowOff>
    </xdr:to>
    <xdr:sp macro="" textlink="">
      <xdr:nvSpPr>
        <xdr:cNvPr id="2" name="テキスト ボックス 1"/>
        <xdr:cNvSpPr txBox="1"/>
      </xdr:nvSpPr>
      <xdr:spPr>
        <a:xfrm>
          <a:off x="4868333" y="7113059"/>
          <a:ext cx="4741334" cy="78634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(Remark)</a:t>
          </a:r>
        </a:p>
        <a:p>
          <a:r>
            <a:rPr kumimoji="1" lang="en-US" altLang="ja-JP" sz="1000"/>
            <a:t>Threshold value = { value(rank A) * (weight A) + value(rank A+1) * (1-weight A)</a:t>
          </a:r>
        </a:p>
        <a:p>
          <a:r>
            <a:rPr kumimoji="1" lang="en-US" altLang="ja-JP" sz="1000"/>
            <a:t>                    + value(rank B) * (weight B) +  value(rank B+1) * (1-weight B) } /2</a:t>
          </a:r>
          <a:endParaRPr kumimoji="1" lang="ja-JP" altLang="en-US" sz="1000"/>
        </a:p>
      </xdr:txBody>
    </xdr:sp>
    <xdr:clientData/>
  </xdr:twoCellAnchor>
  <xdr:twoCellAnchor>
    <xdr:from>
      <xdr:col>21</xdr:col>
      <xdr:colOff>466725</xdr:colOff>
      <xdr:row>2</xdr:row>
      <xdr:rowOff>161925</xdr:rowOff>
    </xdr:from>
    <xdr:to>
      <xdr:col>33</xdr:col>
      <xdr:colOff>53975</xdr:colOff>
      <xdr:row>28</xdr:row>
      <xdr:rowOff>67734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21</xdr:col>
      <xdr:colOff>459318</xdr:colOff>
      <xdr:row>29</xdr:row>
      <xdr:rowOff>73025</xdr:rowOff>
    </xdr:from>
    <xdr:to>
      <xdr:col>33</xdr:col>
      <xdr:colOff>56093</xdr:colOff>
      <xdr:row>65</xdr:row>
      <xdr:rowOff>15876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306916</xdr:colOff>
      <xdr:row>3</xdr:row>
      <xdr:rowOff>81493</xdr:rowOff>
    </xdr:from>
    <xdr:to>
      <xdr:col>11</xdr:col>
      <xdr:colOff>486833</xdr:colOff>
      <xdr:row>27</xdr:row>
      <xdr:rowOff>35984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57"/>
  <sheetViews>
    <sheetView tabSelected="1" zoomScale="90" zoomScaleNormal="90" workbookViewId="0">
      <selection sqref="A1:A2"/>
    </sheetView>
  </sheetViews>
  <sheetFormatPr defaultRowHeight="14.25" x14ac:dyDescent="0.15"/>
  <cols>
    <col min="1" max="1" width="25.625" style="3" customWidth="1"/>
    <col min="2" max="3" width="12.625" style="3" customWidth="1"/>
    <col min="4" max="4" width="8.625" style="3" customWidth="1"/>
    <col min="5" max="5" width="9" style="3"/>
    <col min="6" max="8" width="12.625" style="3" customWidth="1"/>
    <col min="9" max="9" width="9" style="3"/>
    <col min="10" max="15" width="9" style="3" hidden="1" customWidth="1"/>
    <col min="16" max="21" width="12.625" style="3" customWidth="1"/>
    <col min="22" max="16384" width="9" style="3"/>
  </cols>
  <sheetData>
    <row r="1" spans="1:21" ht="15" customHeight="1" x14ac:dyDescent="0.15">
      <c r="A1" s="125" t="s">
        <v>60</v>
      </c>
      <c r="B1" s="128" t="s">
        <v>102</v>
      </c>
      <c r="C1" s="128"/>
      <c r="D1" s="127" t="s">
        <v>9</v>
      </c>
      <c r="E1" s="1"/>
      <c r="F1" s="129" t="s">
        <v>0</v>
      </c>
      <c r="G1" s="129"/>
      <c r="H1" s="129"/>
      <c r="I1" s="1"/>
      <c r="J1" s="121" t="s">
        <v>59</v>
      </c>
      <c r="K1" s="122"/>
      <c r="L1" s="122"/>
      <c r="M1" s="122"/>
      <c r="N1" s="122"/>
      <c r="O1" s="1"/>
      <c r="P1" s="124" t="s">
        <v>1</v>
      </c>
      <c r="Q1" s="124"/>
      <c r="R1" s="123" t="s">
        <v>2</v>
      </c>
      <c r="S1" s="119" t="s">
        <v>3</v>
      </c>
      <c r="T1" s="120"/>
      <c r="U1" s="120"/>
    </row>
    <row r="2" spans="1:21" ht="15" customHeight="1" x14ac:dyDescent="0.15">
      <c r="A2" s="125"/>
      <c r="B2" s="126" t="s">
        <v>4</v>
      </c>
      <c r="C2" s="126"/>
      <c r="D2" s="127"/>
      <c r="E2" s="1"/>
      <c r="F2" s="4" t="s">
        <v>5</v>
      </c>
      <c r="G2" s="4" t="s">
        <v>6</v>
      </c>
      <c r="H2" s="4" t="s">
        <v>61</v>
      </c>
      <c r="I2" s="1"/>
      <c r="J2" s="122"/>
      <c r="K2" s="122"/>
      <c r="L2" s="122"/>
      <c r="M2" s="122"/>
      <c r="N2" s="122"/>
      <c r="O2" s="1"/>
      <c r="P2" s="124"/>
      <c r="Q2" s="124"/>
      <c r="R2" s="123"/>
      <c r="S2" s="5" t="s">
        <v>7</v>
      </c>
      <c r="T2" s="5" t="s">
        <v>8</v>
      </c>
      <c r="U2" s="5" t="s">
        <v>7</v>
      </c>
    </row>
    <row r="3" spans="1:21" ht="15" customHeight="1" thickBot="1" x14ac:dyDescent="0.2">
      <c r="A3" s="6"/>
      <c r="B3" s="85"/>
      <c r="C3" s="103" t="s">
        <v>100</v>
      </c>
      <c r="D3" s="105"/>
      <c r="E3" s="106"/>
      <c r="I3" s="7"/>
      <c r="J3" s="104" t="s">
        <v>10</v>
      </c>
      <c r="K3" s="8" t="s">
        <v>11</v>
      </c>
      <c r="L3" s="8" t="s">
        <v>12</v>
      </c>
      <c r="M3" s="8" t="s">
        <v>6</v>
      </c>
      <c r="N3" s="8" t="s">
        <v>61</v>
      </c>
      <c r="O3" s="7"/>
      <c r="P3" s="9" t="s">
        <v>13</v>
      </c>
      <c r="Q3" s="9" t="s">
        <v>101</v>
      </c>
      <c r="R3" s="10" t="s">
        <v>14</v>
      </c>
      <c r="S3" s="3" t="s">
        <v>15</v>
      </c>
      <c r="T3" s="3" t="s">
        <v>16</v>
      </c>
      <c r="U3" s="3" t="s">
        <v>17</v>
      </c>
    </row>
    <row r="4" spans="1:21" ht="15" thickTop="1" x14ac:dyDescent="0.15">
      <c r="A4" s="3">
        <v>1981</v>
      </c>
      <c r="B4" s="11"/>
      <c r="C4" s="107" t="str">
        <f>IF($B4&lt;&gt;"",$B4^0.25,"")</f>
        <v/>
      </c>
      <c r="D4" s="12" t="e">
        <f>RANK(B4,$B$4:$B$33)</f>
        <v>#N/A</v>
      </c>
      <c r="E4" s="1"/>
      <c r="F4" s="13"/>
      <c r="G4" s="13"/>
      <c r="H4" s="13"/>
      <c r="I4" s="14"/>
      <c r="J4" s="15" t="str">
        <f>IF(C4="","",ROW(A1))</f>
        <v/>
      </c>
      <c r="K4" s="16" t="str">
        <f>IF(COUNT($J$4:$J$33)&lt;ROW(A1), "", INDEX($C$4:$C$33,SMALL($J$4:$J$33,ROW(A1))))</f>
        <v/>
      </c>
      <c r="L4" s="16" t="str">
        <f t="shared" ref="L4:L33" si="0">IF(COUNT($J$4:$J$33)&lt;ROW(A1), "", INDEX($F$4:$F$33,SMALL($J$4:$J$33,ROW(A1))))</f>
        <v/>
      </c>
      <c r="M4" s="16" t="str">
        <f t="shared" ref="M4:M33" si="1">IF(COUNT($J$4:$J$33)&lt;ROW(A1), "", INDEX($G$4:$G$33,SMALL($J$4:$J$33,ROW(A1))))</f>
        <v/>
      </c>
      <c r="N4" s="16" t="str">
        <f t="shared" ref="N4:N33" si="2">IF(COUNT($J$4:$J$33)&lt;ROW(A1), "", INDEX($H$4:$H$33,SMALL($J$4:$J$33,ROW(A1))))</f>
        <v/>
      </c>
      <c r="O4" s="17"/>
      <c r="P4" s="18" t="e">
        <f ca="1">$F$55*$F4+ $G$55*$G4 +$H$55*$H4 + $F$56</f>
        <v>#REF!</v>
      </c>
      <c r="Q4" s="118" t="e">
        <f ca="1">P4^4</f>
        <v>#REF!</v>
      </c>
      <c r="R4" s="19" t="b">
        <f>IF($B4&lt;&gt;"",($P4-$C4)^2)</f>
        <v>0</v>
      </c>
      <c r="S4" s="20" t="e">
        <f ca="1">NORMDIST($C$49,$P4,$R$49,TRUE)</f>
        <v>#NUM!</v>
      </c>
      <c r="T4" s="20" t="e">
        <f ca="1">1-S4-U4</f>
        <v>#NUM!</v>
      </c>
      <c r="U4" s="20" t="e">
        <f ca="1">1-NORMDIST($C$50,$P4,$R$49,TRUE)</f>
        <v>#NUM!</v>
      </c>
    </row>
    <row r="5" spans="1:21" x14ac:dyDescent="0.15">
      <c r="A5" s="3">
        <v>1982</v>
      </c>
      <c r="B5" s="21"/>
      <c r="C5" s="107" t="str">
        <f t="shared" ref="C5:C33" si="3">IF($B5&lt;&gt;"",$B5^0.25,"")</f>
        <v/>
      </c>
      <c r="D5" s="12" t="e">
        <f t="shared" ref="D5:D33" si="4">RANK(B5,$B$4:$B$33)</f>
        <v>#N/A</v>
      </c>
      <c r="E5" s="1"/>
      <c r="F5" s="22"/>
      <c r="G5" s="22"/>
      <c r="H5" s="22"/>
      <c r="I5" s="14"/>
      <c r="J5" s="15" t="str">
        <f t="shared" ref="J5" si="5">IF(B5="","",ROW(A2))</f>
        <v/>
      </c>
      <c r="K5" s="16" t="str">
        <f>IF(COUNT($J$4:$J$33)&lt;ROW(A2), "", INDEX($C$4:$C$33,SMALL($J$4:$J$33,ROW(A2))))</f>
        <v/>
      </c>
      <c r="L5" s="16" t="str">
        <f t="shared" si="0"/>
        <v/>
      </c>
      <c r="M5" s="16" t="str">
        <f t="shared" si="1"/>
        <v/>
      </c>
      <c r="N5" s="16" t="str">
        <f t="shared" si="2"/>
        <v/>
      </c>
      <c r="O5" s="17"/>
      <c r="P5" s="18" t="e">
        <f t="shared" ref="P5:P35" ca="1" si="6">$F$55*$F5+ $G$55*$G5 +$H$55*$H5 + $F$56</f>
        <v>#REF!</v>
      </c>
      <c r="Q5" s="118" t="e">
        <f t="shared" ref="Q5:Q35" ca="1" si="7">P5^4</f>
        <v>#REF!</v>
      </c>
      <c r="R5" s="19" t="b">
        <f t="shared" ref="R5:R33" si="8">IF($B5&lt;&gt;"",($P5-$C5)^2)</f>
        <v>0</v>
      </c>
      <c r="S5" s="20" t="e">
        <f t="shared" ref="S5:S33" ca="1" si="9">NORMDIST($C$49,$P5,$R$49,TRUE)</f>
        <v>#NUM!</v>
      </c>
      <c r="T5" s="20" t="e">
        <f t="shared" ref="T5:T33" ca="1" si="10">1-S5-U5</f>
        <v>#NUM!</v>
      </c>
      <c r="U5" s="20" t="e">
        <f t="shared" ref="U5:U33" ca="1" si="11">1-NORMDIST($C$50,$P5,$R$49,TRUE)</f>
        <v>#NUM!</v>
      </c>
    </row>
    <row r="6" spans="1:21" x14ac:dyDescent="0.15">
      <c r="A6" s="3">
        <v>1983</v>
      </c>
      <c r="B6" s="21"/>
      <c r="C6" s="107" t="str">
        <f t="shared" si="3"/>
        <v/>
      </c>
      <c r="D6" s="12" t="e">
        <f t="shared" si="4"/>
        <v>#N/A</v>
      </c>
      <c r="E6" s="1"/>
      <c r="F6" s="22"/>
      <c r="G6" s="22"/>
      <c r="H6" s="22"/>
      <c r="I6" s="14"/>
      <c r="J6" s="15" t="str">
        <f t="shared" ref="J6" si="12">IF(C6="","",ROW(A3))</f>
        <v/>
      </c>
      <c r="K6" s="16" t="str">
        <f t="shared" ref="K6:K33" si="13">IF(COUNT($J$4:$J$33)&lt;ROW(A3), "", INDEX($C$4:$C$33,SMALL($J$4:$J$33,ROW(A3))))</f>
        <v/>
      </c>
      <c r="L6" s="16" t="str">
        <f t="shared" si="0"/>
        <v/>
      </c>
      <c r="M6" s="16" t="str">
        <f t="shared" si="1"/>
        <v/>
      </c>
      <c r="N6" s="16" t="str">
        <f t="shared" si="2"/>
        <v/>
      </c>
      <c r="O6" s="17"/>
      <c r="P6" s="18" t="e">
        <f t="shared" ca="1" si="6"/>
        <v>#REF!</v>
      </c>
      <c r="Q6" s="118" t="e">
        <f t="shared" ca="1" si="7"/>
        <v>#REF!</v>
      </c>
      <c r="R6" s="19" t="b">
        <f t="shared" si="8"/>
        <v>0</v>
      </c>
      <c r="S6" s="20" t="e">
        <f t="shared" ca="1" si="9"/>
        <v>#NUM!</v>
      </c>
      <c r="T6" s="20" t="e">
        <f t="shared" ca="1" si="10"/>
        <v>#NUM!</v>
      </c>
      <c r="U6" s="20" t="e">
        <f t="shared" ca="1" si="11"/>
        <v>#NUM!</v>
      </c>
    </row>
    <row r="7" spans="1:21" x14ac:dyDescent="0.15">
      <c r="A7" s="3">
        <v>1984</v>
      </c>
      <c r="B7" s="21"/>
      <c r="C7" s="107" t="str">
        <f t="shared" si="3"/>
        <v/>
      </c>
      <c r="D7" s="12" t="e">
        <f t="shared" si="4"/>
        <v>#N/A</v>
      </c>
      <c r="E7" s="1"/>
      <c r="F7" s="22"/>
      <c r="G7" s="22"/>
      <c r="H7" s="22"/>
      <c r="I7" s="14"/>
      <c r="J7" s="15" t="str">
        <f t="shared" ref="J7" si="14">IF(B7="","",ROW(A4))</f>
        <v/>
      </c>
      <c r="K7" s="16" t="str">
        <f t="shared" si="13"/>
        <v/>
      </c>
      <c r="L7" s="16" t="str">
        <f t="shared" si="0"/>
        <v/>
      </c>
      <c r="M7" s="16" t="str">
        <f t="shared" si="1"/>
        <v/>
      </c>
      <c r="N7" s="16" t="str">
        <f t="shared" si="2"/>
        <v/>
      </c>
      <c r="O7" s="17"/>
      <c r="P7" s="18" t="e">
        <f t="shared" ca="1" si="6"/>
        <v>#REF!</v>
      </c>
      <c r="Q7" s="118" t="e">
        <f t="shared" ca="1" si="7"/>
        <v>#REF!</v>
      </c>
      <c r="R7" s="19" t="b">
        <f t="shared" si="8"/>
        <v>0</v>
      </c>
      <c r="S7" s="20" t="e">
        <f t="shared" ca="1" si="9"/>
        <v>#NUM!</v>
      </c>
      <c r="T7" s="20" t="e">
        <f t="shared" ca="1" si="10"/>
        <v>#NUM!</v>
      </c>
      <c r="U7" s="20" t="e">
        <f t="shared" ca="1" si="11"/>
        <v>#NUM!</v>
      </c>
    </row>
    <row r="8" spans="1:21" x14ac:dyDescent="0.15">
      <c r="A8" s="3">
        <v>1985</v>
      </c>
      <c r="B8" s="21"/>
      <c r="C8" s="107" t="str">
        <f t="shared" si="3"/>
        <v/>
      </c>
      <c r="D8" s="12" t="e">
        <f t="shared" si="4"/>
        <v>#N/A</v>
      </c>
      <c r="E8" s="1"/>
      <c r="F8" s="22"/>
      <c r="G8" s="22"/>
      <c r="H8" s="22"/>
      <c r="I8" s="14"/>
      <c r="J8" s="15" t="str">
        <f t="shared" ref="J8" si="15">IF(C8="","",ROW(A5))</f>
        <v/>
      </c>
      <c r="K8" s="16" t="str">
        <f t="shared" si="13"/>
        <v/>
      </c>
      <c r="L8" s="16" t="str">
        <f t="shared" si="0"/>
        <v/>
      </c>
      <c r="M8" s="16" t="str">
        <f t="shared" si="1"/>
        <v/>
      </c>
      <c r="N8" s="16" t="str">
        <f t="shared" si="2"/>
        <v/>
      </c>
      <c r="O8" s="17"/>
      <c r="P8" s="18" t="e">
        <f t="shared" ca="1" si="6"/>
        <v>#REF!</v>
      </c>
      <c r="Q8" s="118" t="e">
        <f t="shared" ca="1" si="7"/>
        <v>#REF!</v>
      </c>
      <c r="R8" s="19" t="b">
        <f t="shared" si="8"/>
        <v>0</v>
      </c>
      <c r="S8" s="20" t="e">
        <f t="shared" ca="1" si="9"/>
        <v>#NUM!</v>
      </c>
      <c r="T8" s="20" t="e">
        <f t="shared" ca="1" si="10"/>
        <v>#NUM!</v>
      </c>
      <c r="U8" s="20" t="e">
        <f t="shared" ca="1" si="11"/>
        <v>#NUM!</v>
      </c>
    </row>
    <row r="9" spans="1:21" x14ac:dyDescent="0.15">
      <c r="A9" s="3">
        <v>1986</v>
      </c>
      <c r="B9" s="21"/>
      <c r="C9" s="107" t="str">
        <f t="shared" si="3"/>
        <v/>
      </c>
      <c r="D9" s="12" t="e">
        <f t="shared" si="4"/>
        <v>#N/A</v>
      </c>
      <c r="E9" s="1"/>
      <c r="F9" s="22"/>
      <c r="G9" s="22"/>
      <c r="H9" s="22"/>
      <c r="I9" s="14"/>
      <c r="J9" s="15" t="str">
        <f t="shared" ref="J9" si="16">IF(B9="","",ROW(A6))</f>
        <v/>
      </c>
      <c r="K9" s="16" t="str">
        <f t="shared" si="13"/>
        <v/>
      </c>
      <c r="L9" s="16" t="str">
        <f t="shared" si="0"/>
        <v/>
      </c>
      <c r="M9" s="16" t="str">
        <f t="shared" si="1"/>
        <v/>
      </c>
      <c r="N9" s="16" t="str">
        <f t="shared" si="2"/>
        <v/>
      </c>
      <c r="O9" s="17"/>
      <c r="P9" s="18" t="e">
        <f t="shared" ca="1" si="6"/>
        <v>#REF!</v>
      </c>
      <c r="Q9" s="118" t="e">
        <f t="shared" ca="1" si="7"/>
        <v>#REF!</v>
      </c>
      <c r="R9" s="19" t="b">
        <f t="shared" si="8"/>
        <v>0</v>
      </c>
      <c r="S9" s="20" t="e">
        <f t="shared" ca="1" si="9"/>
        <v>#NUM!</v>
      </c>
      <c r="T9" s="20" t="e">
        <f t="shared" ca="1" si="10"/>
        <v>#NUM!</v>
      </c>
      <c r="U9" s="20" t="e">
        <f t="shared" ca="1" si="11"/>
        <v>#NUM!</v>
      </c>
    </row>
    <row r="10" spans="1:21" x14ac:dyDescent="0.15">
      <c r="A10" s="3">
        <v>1987</v>
      </c>
      <c r="B10" s="21"/>
      <c r="C10" s="107" t="str">
        <f t="shared" si="3"/>
        <v/>
      </c>
      <c r="D10" s="12" t="e">
        <f t="shared" si="4"/>
        <v>#N/A</v>
      </c>
      <c r="E10" s="1"/>
      <c r="F10" s="22"/>
      <c r="G10" s="22"/>
      <c r="H10" s="22"/>
      <c r="I10" s="14"/>
      <c r="J10" s="15" t="str">
        <f t="shared" ref="J10" si="17">IF(C10="","",ROW(A7))</f>
        <v/>
      </c>
      <c r="K10" s="16" t="str">
        <f t="shared" si="13"/>
        <v/>
      </c>
      <c r="L10" s="16" t="str">
        <f t="shared" si="0"/>
        <v/>
      </c>
      <c r="M10" s="16" t="str">
        <f t="shared" si="1"/>
        <v/>
      </c>
      <c r="N10" s="16" t="str">
        <f t="shared" si="2"/>
        <v/>
      </c>
      <c r="O10" s="17"/>
      <c r="P10" s="18" t="e">
        <f t="shared" ca="1" si="6"/>
        <v>#REF!</v>
      </c>
      <c r="Q10" s="118" t="e">
        <f t="shared" ca="1" si="7"/>
        <v>#REF!</v>
      </c>
      <c r="R10" s="19" t="b">
        <f t="shared" si="8"/>
        <v>0</v>
      </c>
      <c r="S10" s="20" t="e">
        <f t="shared" ca="1" si="9"/>
        <v>#NUM!</v>
      </c>
      <c r="T10" s="20" t="e">
        <f t="shared" ca="1" si="10"/>
        <v>#NUM!</v>
      </c>
      <c r="U10" s="20" t="e">
        <f t="shared" ca="1" si="11"/>
        <v>#NUM!</v>
      </c>
    </row>
    <row r="11" spans="1:21" x14ac:dyDescent="0.15">
      <c r="A11" s="3">
        <v>1988</v>
      </c>
      <c r="B11" s="21"/>
      <c r="C11" s="107" t="str">
        <f t="shared" si="3"/>
        <v/>
      </c>
      <c r="D11" s="12" t="e">
        <f t="shared" si="4"/>
        <v>#N/A</v>
      </c>
      <c r="E11" s="1"/>
      <c r="F11" s="22"/>
      <c r="G11" s="22"/>
      <c r="H11" s="22"/>
      <c r="I11" s="14"/>
      <c r="J11" s="15" t="str">
        <f t="shared" ref="J11" si="18">IF(B11="","",ROW(A8))</f>
        <v/>
      </c>
      <c r="K11" s="16" t="str">
        <f t="shared" si="13"/>
        <v/>
      </c>
      <c r="L11" s="16" t="str">
        <f t="shared" si="0"/>
        <v/>
      </c>
      <c r="M11" s="16" t="str">
        <f t="shared" si="1"/>
        <v/>
      </c>
      <c r="N11" s="16" t="str">
        <f t="shared" si="2"/>
        <v/>
      </c>
      <c r="O11" s="17"/>
      <c r="P11" s="18" t="e">
        <f t="shared" ca="1" si="6"/>
        <v>#REF!</v>
      </c>
      <c r="Q11" s="118" t="e">
        <f t="shared" ca="1" si="7"/>
        <v>#REF!</v>
      </c>
      <c r="R11" s="19" t="b">
        <f t="shared" si="8"/>
        <v>0</v>
      </c>
      <c r="S11" s="20" t="e">
        <f t="shared" ca="1" si="9"/>
        <v>#NUM!</v>
      </c>
      <c r="T11" s="20" t="e">
        <f t="shared" ca="1" si="10"/>
        <v>#NUM!</v>
      </c>
      <c r="U11" s="20" t="e">
        <f t="shared" ca="1" si="11"/>
        <v>#NUM!</v>
      </c>
    </row>
    <row r="12" spans="1:21" x14ac:dyDescent="0.15">
      <c r="A12" s="3">
        <v>1989</v>
      </c>
      <c r="B12" s="21"/>
      <c r="C12" s="107" t="str">
        <f t="shared" si="3"/>
        <v/>
      </c>
      <c r="D12" s="12" t="e">
        <f t="shared" si="4"/>
        <v>#N/A</v>
      </c>
      <c r="E12" s="1"/>
      <c r="F12" s="22"/>
      <c r="G12" s="22"/>
      <c r="H12" s="22"/>
      <c r="I12" s="14"/>
      <c r="J12" s="15" t="str">
        <f t="shared" ref="J12" si="19">IF(C12="","",ROW(A9))</f>
        <v/>
      </c>
      <c r="K12" s="16" t="str">
        <f t="shared" si="13"/>
        <v/>
      </c>
      <c r="L12" s="16" t="str">
        <f t="shared" si="0"/>
        <v/>
      </c>
      <c r="M12" s="16" t="str">
        <f t="shared" si="1"/>
        <v/>
      </c>
      <c r="N12" s="16" t="str">
        <f t="shared" si="2"/>
        <v/>
      </c>
      <c r="O12" s="17"/>
      <c r="P12" s="18" t="e">
        <f t="shared" ca="1" si="6"/>
        <v>#REF!</v>
      </c>
      <c r="Q12" s="118" t="e">
        <f t="shared" ca="1" si="7"/>
        <v>#REF!</v>
      </c>
      <c r="R12" s="19" t="b">
        <f t="shared" si="8"/>
        <v>0</v>
      </c>
      <c r="S12" s="20" t="e">
        <f t="shared" ca="1" si="9"/>
        <v>#NUM!</v>
      </c>
      <c r="T12" s="20" t="e">
        <f t="shared" ca="1" si="10"/>
        <v>#NUM!</v>
      </c>
      <c r="U12" s="20" t="e">
        <f t="shared" ca="1" si="11"/>
        <v>#NUM!</v>
      </c>
    </row>
    <row r="13" spans="1:21" x14ac:dyDescent="0.15">
      <c r="A13" s="3">
        <v>1990</v>
      </c>
      <c r="B13" s="21"/>
      <c r="C13" s="107" t="str">
        <f t="shared" si="3"/>
        <v/>
      </c>
      <c r="D13" s="12" t="e">
        <f t="shared" si="4"/>
        <v>#N/A</v>
      </c>
      <c r="E13" s="1"/>
      <c r="F13" s="22"/>
      <c r="G13" s="22"/>
      <c r="H13" s="22"/>
      <c r="I13" s="14"/>
      <c r="J13" s="15" t="str">
        <f t="shared" ref="J13" si="20">IF(B13="","",ROW(A10))</f>
        <v/>
      </c>
      <c r="K13" s="16" t="str">
        <f t="shared" si="13"/>
        <v/>
      </c>
      <c r="L13" s="16" t="str">
        <f t="shared" si="0"/>
        <v/>
      </c>
      <c r="M13" s="16" t="str">
        <f t="shared" si="1"/>
        <v/>
      </c>
      <c r="N13" s="16" t="str">
        <f t="shared" si="2"/>
        <v/>
      </c>
      <c r="O13" s="17"/>
      <c r="P13" s="18" t="e">
        <f t="shared" ca="1" si="6"/>
        <v>#REF!</v>
      </c>
      <c r="Q13" s="118" t="e">
        <f t="shared" ca="1" si="7"/>
        <v>#REF!</v>
      </c>
      <c r="R13" s="19" t="b">
        <f t="shared" si="8"/>
        <v>0</v>
      </c>
      <c r="S13" s="20" t="e">
        <f t="shared" ca="1" si="9"/>
        <v>#NUM!</v>
      </c>
      <c r="T13" s="20" t="e">
        <f t="shared" ca="1" si="10"/>
        <v>#NUM!</v>
      </c>
      <c r="U13" s="20" t="e">
        <f t="shared" ca="1" si="11"/>
        <v>#NUM!</v>
      </c>
    </row>
    <row r="14" spans="1:21" x14ac:dyDescent="0.15">
      <c r="A14" s="3">
        <v>1991</v>
      </c>
      <c r="B14" s="21"/>
      <c r="C14" s="107" t="str">
        <f t="shared" si="3"/>
        <v/>
      </c>
      <c r="D14" s="12" t="e">
        <f t="shared" si="4"/>
        <v>#N/A</v>
      </c>
      <c r="E14" s="1"/>
      <c r="F14" s="22"/>
      <c r="G14" s="22"/>
      <c r="H14" s="22"/>
      <c r="I14" s="14"/>
      <c r="J14" s="15" t="str">
        <f t="shared" ref="J14" si="21">IF(C14="","",ROW(A11))</f>
        <v/>
      </c>
      <c r="K14" s="16" t="str">
        <f t="shared" si="13"/>
        <v/>
      </c>
      <c r="L14" s="16" t="str">
        <f t="shared" si="0"/>
        <v/>
      </c>
      <c r="M14" s="16" t="str">
        <f t="shared" si="1"/>
        <v/>
      </c>
      <c r="N14" s="16" t="str">
        <f t="shared" si="2"/>
        <v/>
      </c>
      <c r="O14" s="17"/>
      <c r="P14" s="18" t="e">
        <f t="shared" ca="1" si="6"/>
        <v>#REF!</v>
      </c>
      <c r="Q14" s="118" t="e">
        <f t="shared" ca="1" si="7"/>
        <v>#REF!</v>
      </c>
      <c r="R14" s="19" t="b">
        <f t="shared" si="8"/>
        <v>0</v>
      </c>
      <c r="S14" s="20" t="e">
        <f t="shared" ca="1" si="9"/>
        <v>#NUM!</v>
      </c>
      <c r="T14" s="20" t="e">
        <f t="shared" ca="1" si="10"/>
        <v>#NUM!</v>
      </c>
      <c r="U14" s="20" t="e">
        <f t="shared" ca="1" si="11"/>
        <v>#NUM!</v>
      </c>
    </row>
    <row r="15" spans="1:21" x14ac:dyDescent="0.15">
      <c r="A15" s="3">
        <v>1992</v>
      </c>
      <c r="B15" s="21"/>
      <c r="C15" s="107" t="str">
        <f t="shared" si="3"/>
        <v/>
      </c>
      <c r="D15" s="12" t="e">
        <f t="shared" si="4"/>
        <v>#N/A</v>
      </c>
      <c r="E15" s="1"/>
      <c r="F15" s="22"/>
      <c r="G15" s="22"/>
      <c r="H15" s="22"/>
      <c r="I15" s="14"/>
      <c r="J15" s="15" t="str">
        <f t="shared" ref="J15" si="22">IF(B15="","",ROW(A12))</f>
        <v/>
      </c>
      <c r="K15" s="16" t="str">
        <f t="shared" si="13"/>
        <v/>
      </c>
      <c r="L15" s="16" t="str">
        <f t="shared" si="0"/>
        <v/>
      </c>
      <c r="M15" s="16" t="str">
        <f t="shared" si="1"/>
        <v/>
      </c>
      <c r="N15" s="16" t="str">
        <f t="shared" si="2"/>
        <v/>
      </c>
      <c r="O15" s="17"/>
      <c r="P15" s="18" t="e">
        <f t="shared" ca="1" si="6"/>
        <v>#REF!</v>
      </c>
      <c r="Q15" s="118" t="e">
        <f t="shared" ca="1" si="7"/>
        <v>#REF!</v>
      </c>
      <c r="R15" s="19" t="b">
        <f t="shared" si="8"/>
        <v>0</v>
      </c>
      <c r="S15" s="20" t="e">
        <f t="shared" ca="1" si="9"/>
        <v>#NUM!</v>
      </c>
      <c r="T15" s="20" t="e">
        <f t="shared" ca="1" si="10"/>
        <v>#NUM!</v>
      </c>
      <c r="U15" s="20" t="e">
        <f t="shared" ca="1" si="11"/>
        <v>#NUM!</v>
      </c>
    </row>
    <row r="16" spans="1:21" x14ac:dyDescent="0.15">
      <c r="A16" s="3">
        <v>1993</v>
      </c>
      <c r="B16" s="21"/>
      <c r="C16" s="107" t="str">
        <f t="shared" si="3"/>
        <v/>
      </c>
      <c r="D16" s="12" t="e">
        <f t="shared" si="4"/>
        <v>#N/A</v>
      </c>
      <c r="E16" s="1"/>
      <c r="F16" s="22"/>
      <c r="G16" s="22"/>
      <c r="H16" s="22"/>
      <c r="I16" s="14"/>
      <c r="J16" s="15" t="str">
        <f t="shared" ref="J16" si="23">IF(C16="","",ROW(A13))</f>
        <v/>
      </c>
      <c r="K16" s="16" t="str">
        <f t="shared" si="13"/>
        <v/>
      </c>
      <c r="L16" s="16" t="str">
        <f t="shared" si="0"/>
        <v/>
      </c>
      <c r="M16" s="16" t="str">
        <f t="shared" si="1"/>
        <v/>
      </c>
      <c r="N16" s="16" t="str">
        <f t="shared" si="2"/>
        <v/>
      </c>
      <c r="O16" s="17"/>
      <c r="P16" s="18" t="e">
        <f t="shared" ca="1" si="6"/>
        <v>#REF!</v>
      </c>
      <c r="Q16" s="118" t="e">
        <f t="shared" ca="1" si="7"/>
        <v>#REF!</v>
      </c>
      <c r="R16" s="19" t="b">
        <f t="shared" si="8"/>
        <v>0</v>
      </c>
      <c r="S16" s="20" t="e">
        <f t="shared" ca="1" si="9"/>
        <v>#NUM!</v>
      </c>
      <c r="T16" s="20" t="e">
        <f t="shared" ca="1" si="10"/>
        <v>#NUM!</v>
      </c>
      <c r="U16" s="20" t="e">
        <f t="shared" ca="1" si="11"/>
        <v>#NUM!</v>
      </c>
    </row>
    <row r="17" spans="1:21" x14ac:dyDescent="0.15">
      <c r="A17" s="3">
        <v>1994</v>
      </c>
      <c r="B17" s="21"/>
      <c r="C17" s="107" t="str">
        <f t="shared" si="3"/>
        <v/>
      </c>
      <c r="D17" s="12" t="e">
        <f t="shared" si="4"/>
        <v>#N/A</v>
      </c>
      <c r="E17" s="1"/>
      <c r="F17" s="22"/>
      <c r="G17" s="22"/>
      <c r="H17" s="22"/>
      <c r="I17" s="14"/>
      <c r="J17" s="15" t="str">
        <f t="shared" ref="J17" si="24">IF(B17="","",ROW(A14))</f>
        <v/>
      </c>
      <c r="K17" s="16" t="str">
        <f t="shared" si="13"/>
        <v/>
      </c>
      <c r="L17" s="16" t="str">
        <f t="shared" si="0"/>
        <v/>
      </c>
      <c r="M17" s="16" t="str">
        <f t="shared" si="1"/>
        <v/>
      </c>
      <c r="N17" s="16" t="str">
        <f t="shared" si="2"/>
        <v/>
      </c>
      <c r="O17" s="17"/>
      <c r="P17" s="18" t="e">
        <f t="shared" ca="1" si="6"/>
        <v>#REF!</v>
      </c>
      <c r="Q17" s="118" t="e">
        <f t="shared" ca="1" si="7"/>
        <v>#REF!</v>
      </c>
      <c r="R17" s="19" t="b">
        <f t="shared" si="8"/>
        <v>0</v>
      </c>
      <c r="S17" s="20" t="e">
        <f t="shared" ca="1" si="9"/>
        <v>#NUM!</v>
      </c>
      <c r="T17" s="20" t="e">
        <f t="shared" ca="1" si="10"/>
        <v>#NUM!</v>
      </c>
      <c r="U17" s="20" t="e">
        <f t="shared" ca="1" si="11"/>
        <v>#NUM!</v>
      </c>
    </row>
    <row r="18" spans="1:21" x14ac:dyDescent="0.15">
      <c r="A18" s="3">
        <v>1995</v>
      </c>
      <c r="B18" s="21"/>
      <c r="C18" s="107" t="str">
        <f t="shared" si="3"/>
        <v/>
      </c>
      <c r="D18" s="12" t="e">
        <f t="shared" si="4"/>
        <v>#N/A</v>
      </c>
      <c r="E18" s="1"/>
      <c r="F18" s="22"/>
      <c r="G18" s="22"/>
      <c r="H18" s="22"/>
      <c r="I18" s="14"/>
      <c r="J18" s="15" t="str">
        <f t="shared" ref="J18" si="25">IF(C18="","",ROW(A15))</f>
        <v/>
      </c>
      <c r="K18" s="16" t="str">
        <f t="shared" si="13"/>
        <v/>
      </c>
      <c r="L18" s="16" t="str">
        <f t="shared" si="0"/>
        <v/>
      </c>
      <c r="M18" s="16" t="str">
        <f t="shared" si="1"/>
        <v/>
      </c>
      <c r="N18" s="16" t="str">
        <f t="shared" si="2"/>
        <v/>
      </c>
      <c r="O18" s="17"/>
      <c r="P18" s="18" t="e">
        <f t="shared" ca="1" si="6"/>
        <v>#REF!</v>
      </c>
      <c r="Q18" s="118" t="e">
        <f t="shared" ca="1" si="7"/>
        <v>#REF!</v>
      </c>
      <c r="R18" s="19" t="b">
        <f t="shared" si="8"/>
        <v>0</v>
      </c>
      <c r="S18" s="20" t="e">
        <f t="shared" ca="1" si="9"/>
        <v>#NUM!</v>
      </c>
      <c r="T18" s="20" t="e">
        <f t="shared" ca="1" si="10"/>
        <v>#NUM!</v>
      </c>
      <c r="U18" s="20" t="e">
        <f t="shared" ca="1" si="11"/>
        <v>#NUM!</v>
      </c>
    </row>
    <row r="19" spans="1:21" x14ac:dyDescent="0.15">
      <c r="A19" s="3">
        <v>1996</v>
      </c>
      <c r="B19" s="21"/>
      <c r="C19" s="107" t="str">
        <f t="shared" si="3"/>
        <v/>
      </c>
      <c r="D19" s="12" t="e">
        <f t="shared" si="4"/>
        <v>#N/A</v>
      </c>
      <c r="E19" s="1"/>
      <c r="F19" s="22"/>
      <c r="G19" s="22"/>
      <c r="H19" s="22"/>
      <c r="I19" s="14"/>
      <c r="J19" s="15" t="str">
        <f t="shared" ref="J19" si="26">IF(B19="","",ROW(A16))</f>
        <v/>
      </c>
      <c r="K19" s="16" t="str">
        <f t="shared" si="13"/>
        <v/>
      </c>
      <c r="L19" s="16" t="str">
        <f t="shared" si="0"/>
        <v/>
      </c>
      <c r="M19" s="16" t="str">
        <f t="shared" si="1"/>
        <v/>
      </c>
      <c r="N19" s="16" t="str">
        <f t="shared" si="2"/>
        <v/>
      </c>
      <c r="O19" s="17"/>
      <c r="P19" s="18" t="e">
        <f t="shared" ca="1" si="6"/>
        <v>#REF!</v>
      </c>
      <c r="Q19" s="118" t="e">
        <f t="shared" ca="1" si="7"/>
        <v>#REF!</v>
      </c>
      <c r="R19" s="19" t="b">
        <f t="shared" si="8"/>
        <v>0</v>
      </c>
      <c r="S19" s="20" t="e">
        <f t="shared" ca="1" si="9"/>
        <v>#NUM!</v>
      </c>
      <c r="T19" s="20" t="e">
        <f t="shared" ca="1" si="10"/>
        <v>#NUM!</v>
      </c>
      <c r="U19" s="20" t="e">
        <f t="shared" ca="1" si="11"/>
        <v>#NUM!</v>
      </c>
    </row>
    <row r="20" spans="1:21" x14ac:dyDescent="0.15">
      <c r="A20" s="3">
        <v>1997</v>
      </c>
      <c r="B20" s="21"/>
      <c r="C20" s="107" t="str">
        <f t="shared" si="3"/>
        <v/>
      </c>
      <c r="D20" s="12" t="e">
        <f t="shared" si="4"/>
        <v>#N/A</v>
      </c>
      <c r="E20" s="1"/>
      <c r="F20" s="22"/>
      <c r="G20" s="22"/>
      <c r="H20" s="22"/>
      <c r="I20" s="14"/>
      <c r="J20" s="15" t="str">
        <f t="shared" ref="J20" si="27">IF(C20="","",ROW(A17))</f>
        <v/>
      </c>
      <c r="K20" s="16" t="str">
        <f t="shared" si="13"/>
        <v/>
      </c>
      <c r="L20" s="16" t="str">
        <f t="shared" si="0"/>
        <v/>
      </c>
      <c r="M20" s="16" t="str">
        <f t="shared" si="1"/>
        <v/>
      </c>
      <c r="N20" s="16" t="str">
        <f t="shared" si="2"/>
        <v/>
      </c>
      <c r="O20" s="17"/>
      <c r="P20" s="18" t="e">
        <f t="shared" ca="1" si="6"/>
        <v>#REF!</v>
      </c>
      <c r="Q20" s="118" t="e">
        <f t="shared" ca="1" si="7"/>
        <v>#REF!</v>
      </c>
      <c r="R20" s="19" t="b">
        <f t="shared" si="8"/>
        <v>0</v>
      </c>
      <c r="S20" s="20" t="e">
        <f t="shared" ca="1" si="9"/>
        <v>#NUM!</v>
      </c>
      <c r="T20" s="20" t="e">
        <f t="shared" ca="1" si="10"/>
        <v>#NUM!</v>
      </c>
      <c r="U20" s="20" t="e">
        <f t="shared" ca="1" si="11"/>
        <v>#NUM!</v>
      </c>
    </row>
    <row r="21" spans="1:21" x14ac:dyDescent="0.15">
      <c r="A21" s="3">
        <v>1998</v>
      </c>
      <c r="B21" s="21"/>
      <c r="C21" s="107" t="str">
        <f t="shared" si="3"/>
        <v/>
      </c>
      <c r="D21" s="12" t="e">
        <f t="shared" si="4"/>
        <v>#N/A</v>
      </c>
      <c r="E21" s="1"/>
      <c r="F21" s="22"/>
      <c r="G21" s="22"/>
      <c r="H21" s="22"/>
      <c r="I21" s="14"/>
      <c r="J21" s="15" t="str">
        <f t="shared" ref="J21" si="28">IF(B21="","",ROW(A18))</f>
        <v/>
      </c>
      <c r="K21" s="16" t="str">
        <f t="shared" si="13"/>
        <v/>
      </c>
      <c r="L21" s="16" t="str">
        <f t="shared" si="0"/>
        <v/>
      </c>
      <c r="M21" s="16" t="str">
        <f t="shared" si="1"/>
        <v/>
      </c>
      <c r="N21" s="16" t="str">
        <f t="shared" si="2"/>
        <v/>
      </c>
      <c r="O21" s="17"/>
      <c r="P21" s="18" t="e">
        <f t="shared" ca="1" si="6"/>
        <v>#REF!</v>
      </c>
      <c r="Q21" s="118" t="e">
        <f t="shared" ca="1" si="7"/>
        <v>#REF!</v>
      </c>
      <c r="R21" s="19" t="b">
        <f t="shared" si="8"/>
        <v>0</v>
      </c>
      <c r="S21" s="20" t="e">
        <f t="shared" ca="1" si="9"/>
        <v>#NUM!</v>
      </c>
      <c r="T21" s="20" t="e">
        <f t="shared" ca="1" si="10"/>
        <v>#NUM!</v>
      </c>
      <c r="U21" s="20" t="e">
        <f t="shared" ca="1" si="11"/>
        <v>#NUM!</v>
      </c>
    </row>
    <row r="22" spans="1:21" x14ac:dyDescent="0.15">
      <c r="A22" s="3">
        <v>1999</v>
      </c>
      <c r="B22" s="21"/>
      <c r="C22" s="107" t="str">
        <f t="shared" si="3"/>
        <v/>
      </c>
      <c r="D22" s="12" t="e">
        <f t="shared" si="4"/>
        <v>#N/A</v>
      </c>
      <c r="E22" s="1"/>
      <c r="F22" s="22"/>
      <c r="G22" s="22"/>
      <c r="H22" s="22"/>
      <c r="I22" s="14"/>
      <c r="J22" s="15" t="str">
        <f t="shared" ref="J22" si="29">IF(C22="","",ROW(A19))</f>
        <v/>
      </c>
      <c r="K22" s="16" t="str">
        <f t="shared" si="13"/>
        <v/>
      </c>
      <c r="L22" s="16" t="str">
        <f t="shared" si="0"/>
        <v/>
      </c>
      <c r="M22" s="16" t="str">
        <f t="shared" si="1"/>
        <v/>
      </c>
      <c r="N22" s="16" t="str">
        <f t="shared" si="2"/>
        <v/>
      </c>
      <c r="O22" s="17"/>
      <c r="P22" s="18" t="e">
        <f t="shared" ca="1" si="6"/>
        <v>#REF!</v>
      </c>
      <c r="Q22" s="118" t="e">
        <f t="shared" ca="1" si="7"/>
        <v>#REF!</v>
      </c>
      <c r="R22" s="19" t="b">
        <f t="shared" si="8"/>
        <v>0</v>
      </c>
      <c r="S22" s="20" t="e">
        <f t="shared" ca="1" si="9"/>
        <v>#NUM!</v>
      </c>
      <c r="T22" s="20" t="e">
        <f t="shared" ca="1" si="10"/>
        <v>#NUM!</v>
      </c>
      <c r="U22" s="20" t="e">
        <f t="shared" ca="1" si="11"/>
        <v>#NUM!</v>
      </c>
    </row>
    <row r="23" spans="1:21" x14ac:dyDescent="0.15">
      <c r="A23" s="3">
        <v>2000</v>
      </c>
      <c r="B23" s="21"/>
      <c r="C23" s="107" t="str">
        <f t="shared" si="3"/>
        <v/>
      </c>
      <c r="D23" s="12" t="e">
        <f t="shared" si="4"/>
        <v>#N/A</v>
      </c>
      <c r="E23" s="1"/>
      <c r="F23" s="22"/>
      <c r="G23" s="22"/>
      <c r="H23" s="22"/>
      <c r="I23" s="14"/>
      <c r="J23" s="15" t="str">
        <f t="shared" ref="J23" si="30">IF(B23="","",ROW(A20))</f>
        <v/>
      </c>
      <c r="K23" s="16" t="str">
        <f t="shared" si="13"/>
        <v/>
      </c>
      <c r="L23" s="16" t="str">
        <f t="shared" si="0"/>
        <v/>
      </c>
      <c r="M23" s="16" t="str">
        <f t="shared" si="1"/>
        <v/>
      </c>
      <c r="N23" s="16" t="str">
        <f t="shared" si="2"/>
        <v/>
      </c>
      <c r="O23" s="17"/>
      <c r="P23" s="18" t="e">
        <f t="shared" ca="1" si="6"/>
        <v>#REF!</v>
      </c>
      <c r="Q23" s="118" t="e">
        <f t="shared" ca="1" si="7"/>
        <v>#REF!</v>
      </c>
      <c r="R23" s="19" t="b">
        <f t="shared" si="8"/>
        <v>0</v>
      </c>
      <c r="S23" s="20" t="e">
        <f t="shared" ca="1" si="9"/>
        <v>#NUM!</v>
      </c>
      <c r="T23" s="20" t="e">
        <f t="shared" ca="1" si="10"/>
        <v>#NUM!</v>
      </c>
      <c r="U23" s="20" t="e">
        <f t="shared" ca="1" si="11"/>
        <v>#NUM!</v>
      </c>
    </row>
    <row r="24" spans="1:21" x14ac:dyDescent="0.15">
      <c r="A24" s="3">
        <v>2001</v>
      </c>
      <c r="B24" s="21"/>
      <c r="C24" s="107" t="str">
        <f t="shared" si="3"/>
        <v/>
      </c>
      <c r="D24" s="12" t="e">
        <f t="shared" si="4"/>
        <v>#N/A</v>
      </c>
      <c r="E24" s="1"/>
      <c r="F24" s="22"/>
      <c r="G24" s="22"/>
      <c r="H24" s="22"/>
      <c r="I24" s="14"/>
      <c r="J24" s="15" t="str">
        <f t="shared" ref="J24" si="31">IF(C24="","",ROW(A21))</f>
        <v/>
      </c>
      <c r="K24" s="16" t="str">
        <f t="shared" si="13"/>
        <v/>
      </c>
      <c r="L24" s="16" t="str">
        <f t="shared" si="0"/>
        <v/>
      </c>
      <c r="M24" s="16" t="str">
        <f t="shared" si="1"/>
        <v/>
      </c>
      <c r="N24" s="16" t="str">
        <f t="shared" si="2"/>
        <v/>
      </c>
      <c r="O24" s="17"/>
      <c r="P24" s="18" t="e">
        <f t="shared" ca="1" si="6"/>
        <v>#REF!</v>
      </c>
      <c r="Q24" s="118" t="e">
        <f t="shared" ca="1" si="7"/>
        <v>#REF!</v>
      </c>
      <c r="R24" s="19" t="b">
        <f t="shared" si="8"/>
        <v>0</v>
      </c>
      <c r="S24" s="20" t="e">
        <f t="shared" ca="1" si="9"/>
        <v>#NUM!</v>
      </c>
      <c r="T24" s="20" t="e">
        <f t="shared" ca="1" si="10"/>
        <v>#NUM!</v>
      </c>
      <c r="U24" s="20" t="e">
        <f t="shared" ca="1" si="11"/>
        <v>#NUM!</v>
      </c>
    </row>
    <row r="25" spans="1:21" x14ac:dyDescent="0.15">
      <c r="A25" s="3">
        <v>2002</v>
      </c>
      <c r="B25" s="21"/>
      <c r="C25" s="107" t="str">
        <f t="shared" si="3"/>
        <v/>
      </c>
      <c r="D25" s="12" t="e">
        <f t="shared" si="4"/>
        <v>#N/A</v>
      </c>
      <c r="E25" s="1"/>
      <c r="F25" s="22"/>
      <c r="G25" s="22"/>
      <c r="H25" s="22"/>
      <c r="I25" s="14"/>
      <c r="J25" s="15" t="str">
        <f t="shared" ref="J25" si="32">IF(B25="","",ROW(A22))</f>
        <v/>
      </c>
      <c r="K25" s="16" t="str">
        <f t="shared" si="13"/>
        <v/>
      </c>
      <c r="L25" s="16" t="str">
        <f t="shared" si="0"/>
        <v/>
      </c>
      <c r="M25" s="16" t="str">
        <f t="shared" si="1"/>
        <v/>
      </c>
      <c r="N25" s="16" t="str">
        <f t="shared" si="2"/>
        <v/>
      </c>
      <c r="O25" s="17"/>
      <c r="P25" s="18" t="e">
        <f t="shared" ca="1" si="6"/>
        <v>#REF!</v>
      </c>
      <c r="Q25" s="118" t="e">
        <f t="shared" ca="1" si="7"/>
        <v>#REF!</v>
      </c>
      <c r="R25" s="19" t="b">
        <f t="shared" si="8"/>
        <v>0</v>
      </c>
      <c r="S25" s="20" t="e">
        <f t="shared" ca="1" si="9"/>
        <v>#NUM!</v>
      </c>
      <c r="T25" s="20" t="e">
        <f t="shared" ca="1" si="10"/>
        <v>#NUM!</v>
      </c>
      <c r="U25" s="20" t="e">
        <f t="shared" ca="1" si="11"/>
        <v>#NUM!</v>
      </c>
    </row>
    <row r="26" spans="1:21" x14ac:dyDescent="0.15">
      <c r="A26" s="3">
        <v>2003</v>
      </c>
      <c r="B26" s="21"/>
      <c r="C26" s="107" t="str">
        <f t="shared" si="3"/>
        <v/>
      </c>
      <c r="D26" s="12" t="e">
        <f t="shared" si="4"/>
        <v>#N/A</v>
      </c>
      <c r="E26" s="1"/>
      <c r="F26" s="22"/>
      <c r="G26" s="22"/>
      <c r="H26" s="22"/>
      <c r="I26" s="14"/>
      <c r="J26" s="15" t="str">
        <f t="shared" ref="J26" si="33">IF(C26="","",ROW(A23))</f>
        <v/>
      </c>
      <c r="K26" s="16" t="str">
        <f t="shared" si="13"/>
        <v/>
      </c>
      <c r="L26" s="16" t="str">
        <f t="shared" si="0"/>
        <v/>
      </c>
      <c r="M26" s="16" t="str">
        <f t="shared" si="1"/>
        <v/>
      </c>
      <c r="N26" s="16" t="str">
        <f t="shared" si="2"/>
        <v/>
      </c>
      <c r="O26" s="17"/>
      <c r="P26" s="18" t="e">
        <f t="shared" ca="1" si="6"/>
        <v>#REF!</v>
      </c>
      <c r="Q26" s="118" t="e">
        <f t="shared" ca="1" si="7"/>
        <v>#REF!</v>
      </c>
      <c r="R26" s="19" t="b">
        <f t="shared" si="8"/>
        <v>0</v>
      </c>
      <c r="S26" s="20" t="e">
        <f t="shared" ca="1" si="9"/>
        <v>#NUM!</v>
      </c>
      <c r="T26" s="20" t="e">
        <f t="shared" ca="1" si="10"/>
        <v>#NUM!</v>
      </c>
      <c r="U26" s="20" t="e">
        <f t="shared" ca="1" si="11"/>
        <v>#NUM!</v>
      </c>
    </row>
    <row r="27" spans="1:21" x14ac:dyDescent="0.15">
      <c r="A27" s="3">
        <v>2004</v>
      </c>
      <c r="B27" s="21"/>
      <c r="C27" s="107" t="str">
        <f t="shared" si="3"/>
        <v/>
      </c>
      <c r="D27" s="12" t="e">
        <f t="shared" si="4"/>
        <v>#N/A</v>
      </c>
      <c r="E27" s="1"/>
      <c r="F27" s="22"/>
      <c r="G27" s="22"/>
      <c r="H27" s="22"/>
      <c r="I27" s="14"/>
      <c r="J27" s="15" t="str">
        <f t="shared" ref="J27" si="34">IF(B27="","",ROW(A24))</f>
        <v/>
      </c>
      <c r="K27" s="16" t="str">
        <f t="shared" si="13"/>
        <v/>
      </c>
      <c r="L27" s="16" t="str">
        <f t="shared" si="0"/>
        <v/>
      </c>
      <c r="M27" s="16" t="str">
        <f t="shared" si="1"/>
        <v/>
      </c>
      <c r="N27" s="16" t="str">
        <f t="shared" si="2"/>
        <v/>
      </c>
      <c r="O27" s="17"/>
      <c r="P27" s="18" t="e">
        <f t="shared" ca="1" si="6"/>
        <v>#REF!</v>
      </c>
      <c r="Q27" s="118" t="e">
        <f t="shared" ca="1" si="7"/>
        <v>#REF!</v>
      </c>
      <c r="R27" s="19" t="b">
        <f t="shared" si="8"/>
        <v>0</v>
      </c>
      <c r="S27" s="20" t="e">
        <f t="shared" ca="1" si="9"/>
        <v>#NUM!</v>
      </c>
      <c r="T27" s="20" t="e">
        <f t="shared" ca="1" si="10"/>
        <v>#NUM!</v>
      </c>
      <c r="U27" s="20" t="e">
        <f t="shared" ca="1" si="11"/>
        <v>#NUM!</v>
      </c>
    </row>
    <row r="28" spans="1:21" x14ac:dyDescent="0.15">
      <c r="A28" s="3">
        <v>2005</v>
      </c>
      <c r="B28" s="21"/>
      <c r="C28" s="107" t="str">
        <f t="shared" si="3"/>
        <v/>
      </c>
      <c r="D28" s="12" t="e">
        <f t="shared" si="4"/>
        <v>#N/A</v>
      </c>
      <c r="E28" s="1"/>
      <c r="F28" s="22"/>
      <c r="G28" s="22"/>
      <c r="H28" s="22"/>
      <c r="I28" s="14"/>
      <c r="J28" s="15" t="str">
        <f t="shared" ref="J28" si="35">IF(C28="","",ROW(A25))</f>
        <v/>
      </c>
      <c r="K28" s="16" t="str">
        <f t="shared" si="13"/>
        <v/>
      </c>
      <c r="L28" s="16" t="str">
        <f t="shared" si="0"/>
        <v/>
      </c>
      <c r="M28" s="16" t="str">
        <f t="shared" si="1"/>
        <v/>
      </c>
      <c r="N28" s="16" t="str">
        <f t="shared" si="2"/>
        <v/>
      </c>
      <c r="O28" s="17"/>
      <c r="P28" s="18" t="e">
        <f t="shared" ca="1" si="6"/>
        <v>#REF!</v>
      </c>
      <c r="Q28" s="118" t="e">
        <f t="shared" ca="1" si="7"/>
        <v>#REF!</v>
      </c>
      <c r="R28" s="19" t="b">
        <f t="shared" si="8"/>
        <v>0</v>
      </c>
      <c r="S28" s="20" t="e">
        <f t="shared" ca="1" si="9"/>
        <v>#NUM!</v>
      </c>
      <c r="T28" s="20" t="e">
        <f t="shared" ca="1" si="10"/>
        <v>#NUM!</v>
      </c>
      <c r="U28" s="20" t="e">
        <f t="shared" ca="1" si="11"/>
        <v>#NUM!</v>
      </c>
    </row>
    <row r="29" spans="1:21" x14ac:dyDescent="0.15">
      <c r="A29" s="3">
        <v>2006</v>
      </c>
      <c r="B29" s="21"/>
      <c r="C29" s="107" t="str">
        <f t="shared" si="3"/>
        <v/>
      </c>
      <c r="D29" s="12" t="e">
        <f t="shared" si="4"/>
        <v>#N/A</v>
      </c>
      <c r="E29" s="1"/>
      <c r="F29" s="22"/>
      <c r="G29" s="22"/>
      <c r="H29" s="22"/>
      <c r="I29" s="14"/>
      <c r="J29" s="15" t="str">
        <f t="shared" ref="J29" si="36">IF(B29="","",ROW(A26))</f>
        <v/>
      </c>
      <c r="K29" s="16" t="str">
        <f t="shared" si="13"/>
        <v/>
      </c>
      <c r="L29" s="16" t="str">
        <f t="shared" si="0"/>
        <v/>
      </c>
      <c r="M29" s="16" t="str">
        <f t="shared" si="1"/>
        <v/>
      </c>
      <c r="N29" s="16" t="str">
        <f t="shared" si="2"/>
        <v/>
      </c>
      <c r="O29" s="17"/>
      <c r="P29" s="18" t="e">
        <f t="shared" ca="1" si="6"/>
        <v>#REF!</v>
      </c>
      <c r="Q29" s="118" t="e">
        <f t="shared" ca="1" si="7"/>
        <v>#REF!</v>
      </c>
      <c r="R29" s="19" t="b">
        <f t="shared" si="8"/>
        <v>0</v>
      </c>
      <c r="S29" s="20" t="e">
        <f t="shared" ca="1" si="9"/>
        <v>#NUM!</v>
      </c>
      <c r="T29" s="20" t="e">
        <f t="shared" ca="1" si="10"/>
        <v>#NUM!</v>
      </c>
      <c r="U29" s="20" t="e">
        <f t="shared" ca="1" si="11"/>
        <v>#NUM!</v>
      </c>
    </row>
    <row r="30" spans="1:21" x14ac:dyDescent="0.15">
      <c r="A30" s="3">
        <v>2007</v>
      </c>
      <c r="B30" s="21"/>
      <c r="C30" s="107" t="str">
        <f t="shared" si="3"/>
        <v/>
      </c>
      <c r="D30" s="12" t="e">
        <f t="shared" si="4"/>
        <v>#N/A</v>
      </c>
      <c r="E30" s="1"/>
      <c r="F30" s="22"/>
      <c r="G30" s="22"/>
      <c r="H30" s="22"/>
      <c r="I30" s="14"/>
      <c r="J30" s="15" t="str">
        <f t="shared" ref="J30" si="37">IF(C30="","",ROW(A27))</f>
        <v/>
      </c>
      <c r="K30" s="16" t="str">
        <f t="shared" si="13"/>
        <v/>
      </c>
      <c r="L30" s="16" t="str">
        <f t="shared" si="0"/>
        <v/>
      </c>
      <c r="M30" s="16" t="str">
        <f t="shared" si="1"/>
        <v/>
      </c>
      <c r="N30" s="16" t="str">
        <f t="shared" si="2"/>
        <v/>
      </c>
      <c r="O30" s="17"/>
      <c r="P30" s="18" t="e">
        <f t="shared" ca="1" si="6"/>
        <v>#REF!</v>
      </c>
      <c r="Q30" s="118" t="e">
        <f t="shared" ca="1" si="7"/>
        <v>#REF!</v>
      </c>
      <c r="R30" s="19" t="b">
        <f t="shared" si="8"/>
        <v>0</v>
      </c>
      <c r="S30" s="20" t="e">
        <f t="shared" ca="1" si="9"/>
        <v>#NUM!</v>
      </c>
      <c r="T30" s="20" t="e">
        <f t="shared" ca="1" si="10"/>
        <v>#NUM!</v>
      </c>
      <c r="U30" s="20" t="e">
        <f t="shared" ca="1" si="11"/>
        <v>#NUM!</v>
      </c>
    </row>
    <row r="31" spans="1:21" x14ac:dyDescent="0.15">
      <c r="A31" s="3">
        <v>2008</v>
      </c>
      <c r="B31" s="21"/>
      <c r="C31" s="107" t="str">
        <f t="shared" si="3"/>
        <v/>
      </c>
      <c r="D31" s="12" t="e">
        <f t="shared" si="4"/>
        <v>#N/A</v>
      </c>
      <c r="E31" s="1"/>
      <c r="F31" s="22"/>
      <c r="G31" s="22"/>
      <c r="H31" s="22"/>
      <c r="I31" s="14"/>
      <c r="J31" s="15" t="str">
        <f t="shared" ref="J31" si="38">IF(B31="","",ROW(A28))</f>
        <v/>
      </c>
      <c r="K31" s="16" t="str">
        <f t="shared" si="13"/>
        <v/>
      </c>
      <c r="L31" s="16" t="str">
        <f t="shared" si="0"/>
        <v/>
      </c>
      <c r="M31" s="16" t="str">
        <f t="shared" si="1"/>
        <v/>
      </c>
      <c r="N31" s="16" t="str">
        <f t="shared" si="2"/>
        <v/>
      </c>
      <c r="O31" s="17"/>
      <c r="P31" s="18" t="e">
        <f t="shared" ca="1" si="6"/>
        <v>#REF!</v>
      </c>
      <c r="Q31" s="118" t="e">
        <f t="shared" ca="1" si="7"/>
        <v>#REF!</v>
      </c>
      <c r="R31" s="19" t="b">
        <f t="shared" si="8"/>
        <v>0</v>
      </c>
      <c r="S31" s="20" t="e">
        <f t="shared" ca="1" si="9"/>
        <v>#NUM!</v>
      </c>
      <c r="T31" s="20" t="e">
        <f t="shared" ca="1" si="10"/>
        <v>#NUM!</v>
      </c>
      <c r="U31" s="20" t="e">
        <f t="shared" ca="1" si="11"/>
        <v>#NUM!</v>
      </c>
    </row>
    <row r="32" spans="1:21" x14ac:dyDescent="0.15">
      <c r="A32" s="3">
        <v>2009</v>
      </c>
      <c r="B32" s="21"/>
      <c r="C32" s="107" t="str">
        <f t="shared" si="3"/>
        <v/>
      </c>
      <c r="D32" s="12" t="e">
        <f t="shared" si="4"/>
        <v>#N/A</v>
      </c>
      <c r="E32" s="1"/>
      <c r="F32" s="22"/>
      <c r="G32" s="22"/>
      <c r="H32" s="22"/>
      <c r="I32" s="14"/>
      <c r="J32" s="15" t="str">
        <f t="shared" ref="J32" si="39">IF(C32="","",ROW(A29))</f>
        <v/>
      </c>
      <c r="K32" s="16" t="str">
        <f t="shared" si="13"/>
        <v/>
      </c>
      <c r="L32" s="16" t="str">
        <f t="shared" si="0"/>
        <v/>
      </c>
      <c r="M32" s="16" t="str">
        <f t="shared" si="1"/>
        <v/>
      </c>
      <c r="N32" s="16" t="str">
        <f t="shared" si="2"/>
        <v/>
      </c>
      <c r="O32" s="17"/>
      <c r="P32" s="18" t="e">
        <f t="shared" ca="1" si="6"/>
        <v>#REF!</v>
      </c>
      <c r="Q32" s="118" t="e">
        <f t="shared" ca="1" si="7"/>
        <v>#REF!</v>
      </c>
      <c r="R32" s="19" t="b">
        <f t="shared" si="8"/>
        <v>0</v>
      </c>
      <c r="S32" s="20" t="e">
        <f t="shared" ca="1" si="9"/>
        <v>#NUM!</v>
      </c>
      <c r="T32" s="20" t="e">
        <f t="shared" ca="1" si="10"/>
        <v>#NUM!</v>
      </c>
      <c r="U32" s="20" t="e">
        <f t="shared" ca="1" si="11"/>
        <v>#NUM!</v>
      </c>
    </row>
    <row r="33" spans="1:21" ht="15" thickBot="1" x14ac:dyDescent="0.2">
      <c r="A33" s="3">
        <v>2010</v>
      </c>
      <c r="B33" s="23"/>
      <c r="C33" s="107" t="str">
        <f t="shared" si="3"/>
        <v/>
      </c>
      <c r="D33" s="12" t="e">
        <f t="shared" si="4"/>
        <v>#N/A</v>
      </c>
      <c r="E33" s="1"/>
      <c r="F33" s="24"/>
      <c r="G33" s="24"/>
      <c r="H33" s="24"/>
      <c r="I33" s="14"/>
      <c r="J33" s="15" t="str">
        <f t="shared" ref="J33" si="40">IF(B33="","",ROW(A30))</f>
        <v/>
      </c>
      <c r="K33" s="16" t="str">
        <f t="shared" si="13"/>
        <v/>
      </c>
      <c r="L33" s="16" t="str">
        <f t="shared" si="0"/>
        <v/>
      </c>
      <c r="M33" s="16" t="str">
        <f t="shared" si="1"/>
        <v/>
      </c>
      <c r="N33" s="16" t="str">
        <f t="shared" si="2"/>
        <v/>
      </c>
      <c r="O33" s="17"/>
      <c r="P33" s="18" t="e">
        <f t="shared" ca="1" si="6"/>
        <v>#REF!</v>
      </c>
      <c r="Q33" s="118" t="e">
        <f t="shared" ca="1" si="7"/>
        <v>#REF!</v>
      </c>
      <c r="R33" s="19" t="b">
        <f t="shared" si="8"/>
        <v>0</v>
      </c>
      <c r="S33" s="20" t="e">
        <f t="shared" ca="1" si="9"/>
        <v>#NUM!</v>
      </c>
      <c r="T33" s="20" t="e">
        <f t="shared" ca="1" si="10"/>
        <v>#NUM!</v>
      </c>
      <c r="U33" s="20" t="e">
        <f t="shared" ca="1" si="11"/>
        <v>#NUM!</v>
      </c>
    </row>
    <row r="34" spans="1:21" ht="16.5" thickTop="1" thickBot="1" x14ac:dyDescent="0.2">
      <c r="A34" s="25"/>
      <c r="B34" s="25"/>
      <c r="C34" s="86"/>
      <c r="D34" s="86"/>
      <c r="E34" s="86"/>
      <c r="F34" s="25"/>
      <c r="G34" s="25"/>
      <c r="H34" s="25"/>
      <c r="P34" s="26"/>
      <c r="Q34" s="26"/>
      <c r="S34" s="27" t="s">
        <v>18</v>
      </c>
      <c r="T34" s="27" t="s">
        <v>19</v>
      </c>
      <c r="U34" s="27" t="s">
        <v>20</v>
      </c>
    </row>
    <row r="35" spans="1:21" ht="24.95" customHeight="1" thickTop="1" thickBot="1" x14ac:dyDescent="0.2">
      <c r="A35" s="6" t="s">
        <v>21</v>
      </c>
      <c r="C35" s="1"/>
      <c r="D35" s="1"/>
      <c r="E35" s="1"/>
      <c r="F35" s="28"/>
      <c r="G35" s="28"/>
      <c r="H35" s="28"/>
      <c r="I35" s="14"/>
      <c r="J35" s="14"/>
      <c r="K35" s="14"/>
      <c r="L35" s="14"/>
      <c r="M35" s="14"/>
      <c r="N35" s="14"/>
      <c r="O35" s="14"/>
      <c r="P35" s="18" t="e">
        <f t="shared" ca="1" si="6"/>
        <v>#REF!</v>
      </c>
      <c r="Q35" s="118" t="e">
        <f t="shared" ca="1" si="7"/>
        <v>#REF!</v>
      </c>
      <c r="R35" s="19"/>
      <c r="S35" s="29" t="e">
        <f ca="1">NORMDIST($C$49,$P35,$R$49,TRUE)</f>
        <v>#NUM!</v>
      </c>
      <c r="T35" s="29" t="e">
        <f ca="1">1-S35-U35</f>
        <v>#NUM!</v>
      </c>
      <c r="U35" s="29" t="e">
        <f ca="1">1-NORMDIST($C$50,$P35,$R$49,TRUE)</f>
        <v>#NUM!</v>
      </c>
    </row>
    <row r="36" spans="1:21" ht="14.25" customHeight="1" thickTop="1" x14ac:dyDescent="0.15">
      <c r="A36" s="1"/>
      <c r="B36" s="1"/>
      <c r="C36" s="1"/>
      <c r="D36" s="1"/>
      <c r="E36" s="1"/>
      <c r="F36" s="30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2"/>
      <c r="R36" s="33"/>
      <c r="S36" s="34"/>
      <c r="T36" s="34"/>
      <c r="U36" s="34"/>
    </row>
    <row r="37" spans="1:21" ht="14.25" hidden="1" customHeight="1" x14ac:dyDescent="0.15">
      <c r="A37" s="35" t="s">
        <v>22</v>
      </c>
      <c r="B37" s="35"/>
      <c r="C37" s="1"/>
      <c r="D37" s="1"/>
      <c r="E37" s="1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2"/>
      <c r="Q37" s="32"/>
      <c r="R37" s="33"/>
      <c r="S37" s="34"/>
      <c r="T37" s="34"/>
      <c r="U37" s="34"/>
    </row>
    <row r="38" spans="1:21" ht="14.25" hidden="1" customHeight="1" x14ac:dyDescent="0.15">
      <c r="C38" s="30"/>
      <c r="D38" s="1"/>
      <c r="E38" s="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2"/>
      <c r="Q38" s="32"/>
      <c r="R38" s="33"/>
      <c r="S38" s="34"/>
      <c r="T38" s="34"/>
      <c r="U38" s="34"/>
    </row>
    <row r="39" spans="1:21" ht="14.25" hidden="1" customHeight="1" x14ac:dyDescent="0.15">
      <c r="A39" s="36"/>
      <c r="B39" s="37" t="s">
        <v>23</v>
      </c>
      <c r="C39" s="1" t="s">
        <v>24</v>
      </c>
      <c r="D39" s="1"/>
      <c r="E39" s="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/>
      <c r="Q39" s="32"/>
      <c r="R39" s="33"/>
      <c r="S39" s="34"/>
      <c r="T39" s="34"/>
      <c r="U39" s="34"/>
    </row>
    <row r="40" spans="1:21" ht="14.25" hidden="1" customHeight="1" x14ac:dyDescent="0.15">
      <c r="A40" s="38" t="s">
        <v>25</v>
      </c>
      <c r="B40" s="39">
        <f>COUNTA(B$4:B$33)</f>
        <v>0</v>
      </c>
      <c r="D40" s="1"/>
      <c r="E40" s="1"/>
      <c r="F40" s="31"/>
      <c r="G40" s="31"/>
      <c r="H40" s="31"/>
      <c r="I40" s="1"/>
      <c r="J40" s="31"/>
      <c r="K40" s="33"/>
      <c r="N40" s="34"/>
      <c r="O40" s="34"/>
    </row>
    <row r="41" spans="1:21" ht="14.25" hidden="1" customHeight="1" x14ac:dyDescent="0.15">
      <c r="A41" s="1"/>
      <c r="B41" s="40">
        <f>10/30*B40</f>
        <v>0</v>
      </c>
      <c r="C41" s="40">
        <f>20/30*B40</f>
        <v>0</v>
      </c>
      <c r="D41" s="1"/>
      <c r="E41" s="1"/>
      <c r="F41" s="1"/>
      <c r="G41" s="1"/>
      <c r="H41" s="1"/>
      <c r="I41" s="1"/>
      <c r="J41" s="1"/>
      <c r="K41" s="41"/>
      <c r="L41" s="42"/>
      <c r="M41" s="42"/>
      <c r="N41" s="42"/>
      <c r="O41" s="42"/>
    </row>
    <row r="42" spans="1:21" ht="14.25" hidden="1" customHeight="1" x14ac:dyDescent="0.15">
      <c r="A42" s="36" t="s">
        <v>26</v>
      </c>
      <c r="B42" s="43">
        <f>INT(B41)</f>
        <v>0</v>
      </c>
      <c r="C42" s="43">
        <f>INT(C41)</f>
        <v>0</v>
      </c>
      <c r="D42" s="1"/>
      <c r="E42" s="1"/>
      <c r="F42" s="1"/>
      <c r="G42" s="1"/>
      <c r="H42" s="1"/>
      <c r="I42" s="1"/>
      <c r="J42" s="1"/>
      <c r="K42" s="42"/>
      <c r="L42" s="42"/>
      <c r="M42" s="42"/>
      <c r="N42" s="42"/>
      <c r="O42" s="42"/>
    </row>
    <row r="43" spans="1:21" ht="14.25" hidden="1" customHeight="1" x14ac:dyDescent="0.15">
      <c r="A43" s="36" t="s">
        <v>27</v>
      </c>
      <c r="B43" s="43">
        <f>1-(B41-B42)</f>
        <v>1</v>
      </c>
      <c r="C43" s="43">
        <f>1-(C41-C42)</f>
        <v>1</v>
      </c>
      <c r="D43" s="1"/>
      <c r="E43" s="1"/>
      <c r="F43" s="1"/>
      <c r="G43" s="1"/>
      <c r="H43" s="1"/>
      <c r="I43" s="1"/>
      <c r="J43" s="1"/>
      <c r="K43" s="42"/>
      <c r="L43" s="42"/>
      <c r="M43" s="42"/>
      <c r="N43" s="42"/>
      <c r="O43" s="42"/>
      <c r="P43" s="1"/>
      <c r="Q43" s="1"/>
      <c r="R43" s="1"/>
      <c r="S43" s="1"/>
      <c r="T43" s="1"/>
      <c r="U43" s="1"/>
    </row>
    <row r="44" spans="1:21" ht="14.25" hidden="1" customHeight="1" x14ac:dyDescent="0.15">
      <c r="A44" s="36"/>
      <c r="B44" s="40">
        <f>(10+1)/30*B40</f>
        <v>0</v>
      </c>
      <c r="C44" s="40">
        <f>(20+1)/30*B40</f>
        <v>0</v>
      </c>
      <c r="D44" s="1"/>
      <c r="E44" s="1"/>
      <c r="F44" s="1"/>
      <c r="G44" s="1"/>
      <c r="H44" s="1"/>
      <c r="I44" s="1"/>
      <c r="J44" s="1"/>
      <c r="K44" s="42"/>
      <c r="L44" s="42"/>
      <c r="M44" s="42"/>
      <c r="N44" s="42"/>
      <c r="O44" s="42"/>
      <c r="P44" s="1"/>
      <c r="Q44" s="1"/>
      <c r="R44" s="1"/>
      <c r="S44" s="1"/>
      <c r="T44" s="1"/>
      <c r="U44" s="1"/>
    </row>
    <row r="45" spans="1:21" ht="14.25" hidden="1" customHeight="1" x14ac:dyDescent="0.15">
      <c r="A45" s="36" t="s">
        <v>28</v>
      </c>
      <c r="B45" s="43">
        <f>INT(B44)</f>
        <v>0</v>
      </c>
      <c r="C45" s="43">
        <f>INT(C44)</f>
        <v>0</v>
      </c>
      <c r="D45" s="1"/>
      <c r="E45" s="1"/>
      <c r="F45" s="1"/>
      <c r="G45" s="1"/>
      <c r="H45" s="1"/>
      <c r="I45" s="1"/>
      <c r="J45" s="1"/>
      <c r="K45" s="42"/>
      <c r="L45" s="42"/>
      <c r="M45" s="42"/>
      <c r="N45" s="42"/>
      <c r="O45" s="42"/>
      <c r="P45" s="1"/>
      <c r="Q45" s="1"/>
      <c r="R45" s="1"/>
      <c r="S45" s="1"/>
      <c r="T45" s="1"/>
      <c r="U45" s="1"/>
    </row>
    <row r="46" spans="1:21" ht="14.25" hidden="1" customHeight="1" x14ac:dyDescent="0.15">
      <c r="A46" s="36" t="s">
        <v>29</v>
      </c>
      <c r="B46" s="43">
        <f>1-(B44-B45)</f>
        <v>1</v>
      </c>
      <c r="C46" s="43">
        <f>1-(C44-C45)</f>
        <v>1</v>
      </c>
      <c r="D46" s="1"/>
      <c r="E46" s="1"/>
      <c r="F46" s="1"/>
      <c r="G46" s="1"/>
      <c r="H46" s="1"/>
      <c r="I46" s="1"/>
      <c r="J46" s="1"/>
      <c r="K46" s="42"/>
      <c r="L46" s="42"/>
      <c r="M46" s="42"/>
      <c r="N46" s="42"/>
      <c r="O46" s="42"/>
      <c r="P46" s="1"/>
      <c r="Q46" s="1"/>
      <c r="R46" s="1"/>
      <c r="S46" s="1"/>
      <c r="T46" s="1"/>
      <c r="U46" s="1"/>
    </row>
    <row r="47" spans="1:21" ht="14.25" hidden="1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42"/>
      <c r="L47" s="42"/>
      <c r="M47" s="42"/>
      <c r="N47" s="42"/>
      <c r="O47" s="42"/>
      <c r="P47" s="1"/>
      <c r="Q47" s="1"/>
      <c r="R47" s="1"/>
      <c r="S47" s="1"/>
      <c r="T47" s="1"/>
      <c r="U47" s="1"/>
    </row>
    <row r="48" spans="1:21" ht="14.25" customHeight="1" x14ac:dyDescent="0.15">
      <c r="A48" s="44" t="s">
        <v>30</v>
      </c>
      <c r="B48" s="117" t="e">
        <f>AVERAGE(B4:B33)</f>
        <v>#DIV/0!</v>
      </c>
      <c r="C48" s="46" t="e">
        <f>AVERAGE(C4:C33)</f>
        <v>#DIV/0!</v>
      </c>
      <c r="D48" s="45"/>
      <c r="E48" s="45"/>
      <c r="F48" s="46" t="e">
        <f>AVERAGE(F4:F33)</f>
        <v>#DIV/0!</v>
      </c>
      <c r="G48" s="46" t="e">
        <f>AVERAGE(G4:G33)</f>
        <v>#DIV/0!</v>
      </c>
      <c r="H48" s="46" t="e">
        <f>AVERAGE(H4:H33)</f>
        <v>#DIV/0!</v>
      </c>
      <c r="P48" s="47"/>
      <c r="Q48" s="47"/>
      <c r="R48" s="48" t="s">
        <v>31</v>
      </c>
      <c r="S48" s="49"/>
      <c r="T48" s="49"/>
    </row>
    <row r="49" spans="1:20" x14ac:dyDescent="0.15">
      <c r="A49" s="44" t="s">
        <v>32</v>
      </c>
      <c r="B49" s="117" t="e">
        <f xml:space="preserve"> ( LARGE(B4:B33,$C42)*$C43+LARGE(B4:B33,$C42+1)*(1-$C43)
  +  LARGE(B4:B33,$C45)*$C46+LARGE(B4:B33,$C45+1)*(1-$C46) ) /2</f>
        <v>#NUM!</v>
      </c>
      <c r="C49" s="46" t="e">
        <f xml:space="preserve"> ( LARGE(C4:C33,$C42)*$C43+LARGE(C4:C33,$C42+1)*(1-$C43)
  +  LARGE(C4:C33,$C45)*$C46+LARGE(C4:C33,$C45+1)*(1-$C46) ) /2</f>
        <v>#NUM!</v>
      </c>
      <c r="D49" s="45"/>
      <c r="E49" s="45"/>
      <c r="P49" s="47"/>
      <c r="Q49" s="47"/>
      <c r="R49" s="19" t="e">
        <f>SQRT(AVERAGE(R4:R33))</f>
        <v>#DIV/0!</v>
      </c>
      <c r="S49" s="49"/>
      <c r="T49" s="49"/>
    </row>
    <row r="50" spans="1:20" x14ac:dyDescent="0.15">
      <c r="A50" s="44" t="s">
        <v>33</v>
      </c>
      <c r="B50" s="117" t="e">
        <f xml:space="preserve"> ( LARGE(B4:B33,$B42)*$B43+LARGE(B4:B33,$B42+1)*(1-$B43)
  +  LARGE(B4:B33,$B45)*$B46+LARGE(B4:B33,$B45+1)*(1-$B46) ) /2</f>
        <v>#NUM!</v>
      </c>
      <c r="C50" s="46" t="e">
        <f xml:space="preserve"> ( LARGE(C4:C33,$B42)*$B43+LARGE(C4:C33,$B42+1)*(1-$B43)
  +  LARGE(C4:C33,$B45)*$B46+LARGE(C4:C33,$B45+1)*(1-$B46) ) /2</f>
        <v>#NUM!</v>
      </c>
      <c r="D50" s="45"/>
      <c r="E50" s="45"/>
      <c r="P50" s="47"/>
      <c r="Q50" s="47"/>
      <c r="S50" s="49"/>
      <c r="T50" s="49"/>
    </row>
    <row r="51" spans="1:20" ht="15" x14ac:dyDescent="0.15">
      <c r="A51" s="40"/>
      <c r="B51" s="50" t="s">
        <v>34</v>
      </c>
      <c r="C51" s="40"/>
      <c r="D51" s="40"/>
      <c r="E51" s="40"/>
      <c r="F51" s="51" t="e">
        <f>SLOPE($C4:$C33,F4:F33)</f>
        <v>#DIV/0!</v>
      </c>
      <c r="G51" s="51" t="e">
        <f t="shared" ref="G51:H51" si="41">SLOPE($C4:$C33,G4:G33)</f>
        <v>#DIV/0!</v>
      </c>
      <c r="H51" s="51" t="e">
        <f t="shared" si="41"/>
        <v>#DIV/0!</v>
      </c>
      <c r="I51" s="45"/>
      <c r="J51" s="45"/>
      <c r="K51" s="45"/>
      <c r="L51" s="45"/>
      <c r="M51" s="45"/>
      <c r="N51" s="45"/>
      <c r="O51" s="45"/>
      <c r="S51" s="32"/>
      <c r="T51" s="32"/>
    </row>
    <row r="52" spans="1:20" ht="16.5" thickBot="1" x14ac:dyDescent="0.2">
      <c r="A52" s="52" t="s">
        <v>35</v>
      </c>
      <c r="B52" s="53" t="s">
        <v>36</v>
      </c>
      <c r="C52" s="54"/>
      <c r="D52" s="54"/>
      <c r="E52" s="54"/>
      <c r="F52" s="55" t="e">
        <f>INTERCEPT($C4:$C33,F4:F33)</f>
        <v>#DIV/0!</v>
      </c>
      <c r="G52" s="55" t="e">
        <f t="shared" ref="G52:H52" si="42">INTERCEPT($C4:$C33,G4:G33)</f>
        <v>#DIV/0!</v>
      </c>
      <c r="H52" s="55" t="e">
        <f t="shared" si="42"/>
        <v>#DIV/0!</v>
      </c>
      <c r="I52" s="45"/>
      <c r="J52" s="45"/>
      <c r="K52" s="45"/>
      <c r="L52" s="45"/>
      <c r="M52" s="45"/>
      <c r="N52" s="45"/>
      <c r="O52" s="45"/>
    </row>
    <row r="53" spans="1:20" ht="20.100000000000001" customHeight="1" thickBot="1" x14ac:dyDescent="0.2">
      <c r="A53" s="56"/>
      <c r="B53" s="57" t="s">
        <v>37</v>
      </c>
      <c r="C53" s="58"/>
      <c r="D53" s="58"/>
      <c r="E53" s="58"/>
      <c r="F53" s="59" t="e">
        <f>CORREL($C4:$C33,F4:F33)</f>
        <v>#DIV/0!</v>
      </c>
      <c r="G53" s="59" t="e">
        <f t="shared" ref="G53:H53" si="43">CORREL($C4:$C33,G4:G33)</f>
        <v>#DIV/0!</v>
      </c>
      <c r="H53" s="60" t="e">
        <f t="shared" si="43"/>
        <v>#DIV/0!</v>
      </c>
      <c r="I53" s="61"/>
      <c r="J53" s="61"/>
      <c r="K53" s="61"/>
      <c r="L53" s="61"/>
      <c r="M53" s="61"/>
      <c r="N53" s="61"/>
      <c r="O53" s="61"/>
    </row>
    <row r="54" spans="1:20" x14ac:dyDescent="0.15">
      <c r="I54" s="1"/>
      <c r="J54" s="1"/>
      <c r="K54" s="1"/>
      <c r="L54" s="1"/>
      <c r="M54" s="1"/>
      <c r="N54" s="1"/>
      <c r="O54" s="1"/>
    </row>
    <row r="55" spans="1:20" ht="15" x14ac:dyDescent="0.15">
      <c r="A55" s="40"/>
      <c r="B55" s="50" t="s">
        <v>34</v>
      </c>
      <c r="C55" s="40"/>
      <c r="D55" s="40"/>
      <c r="E55" s="40"/>
      <c r="F55" s="51" t="e">
        <f ca="1">INDEX(LINEST(OFFSET(K4,0,0,B40,1),OFFSET(L4,0,0,B40,3),TRUE,FALSE),3)</f>
        <v>#REF!</v>
      </c>
      <c r="G55" s="51" t="e">
        <f ca="1">INDEX(LINEST(OFFSET(K4,0,0,B40,1),OFFSET(L4,0,0,B40,3),TRUE,FALSE),2)</f>
        <v>#REF!</v>
      </c>
      <c r="H55" s="51" t="e">
        <f ca="1">INDEX(LINEST(OFFSET(K4,0,0,B40,1),OFFSET(L4,0,0,B40,3),TRUE,FALSE),1)</f>
        <v>#REF!</v>
      </c>
      <c r="I55" s="45"/>
      <c r="J55" s="45"/>
      <c r="K55" s="45"/>
      <c r="L55" s="45"/>
      <c r="M55" s="45"/>
      <c r="N55" s="45"/>
      <c r="O55" s="45"/>
    </row>
    <row r="56" spans="1:20" ht="16.5" thickBot="1" x14ac:dyDescent="0.2">
      <c r="A56" s="52" t="s">
        <v>38</v>
      </c>
      <c r="B56" s="53" t="s">
        <v>36</v>
      </c>
      <c r="C56" s="54"/>
      <c r="D56" s="54"/>
      <c r="E56" s="54"/>
      <c r="F56" s="55" t="e">
        <f ca="1">INDEX(LINEST(OFFSET(K4,0,0,B40,1),OFFSET(L4,0,0,B40,3),TRUE,FALSE),4)</f>
        <v>#REF!</v>
      </c>
      <c r="G56" s="55"/>
      <c r="H56" s="55"/>
      <c r="I56" s="45"/>
      <c r="J56" s="45"/>
      <c r="K56" s="45"/>
      <c r="L56" s="45"/>
      <c r="M56" s="45"/>
      <c r="N56" s="45"/>
      <c r="O56" s="45"/>
    </row>
    <row r="57" spans="1:20" ht="20.100000000000001" customHeight="1" thickBot="1" x14ac:dyDescent="0.2">
      <c r="A57" s="62"/>
      <c r="B57" s="57" t="s">
        <v>37</v>
      </c>
      <c r="C57" s="58"/>
      <c r="D57" s="58"/>
      <c r="E57" s="58"/>
      <c r="F57" s="60" t="e">
        <f ca="1">CORREL(C4:C33,P4:P33)</f>
        <v>#REF!</v>
      </c>
      <c r="G57" s="62"/>
      <c r="H57" s="62"/>
      <c r="I57" s="63"/>
      <c r="J57" s="63"/>
      <c r="K57" s="63"/>
      <c r="L57" s="63"/>
      <c r="M57" s="63"/>
      <c r="N57" s="63"/>
      <c r="O57" s="63"/>
      <c r="P57" s="64"/>
      <c r="Q57" s="64"/>
      <c r="R57" s="64"/>
      <c r="S57" s="64"/>
      <c r="T57" s="64"/>
    </row>
  </sheetData>
  <sheetProtection sheet="1" objects="1" scenarios="1"/>
  <mergeCells count="9">
    <mergeCell ref="S1:U1"/>
    <mergeCell ref="J1:N2"/>
    <mergeCell ref="R1:R2"/>
    <mergeCell ref="P1:Q2"/>
    <mergeCell ref="A1:A2"/>
    <mergeCell ref="B2:C2"/>
    <mergeCell ref="D1:D2"/>
    <mergeCell ref="B1:C1"/>
    <mergeCell ref="F1:H1"/>
  </mergeCells>
  <phoneticPr fontId="1"/>
  <pageMargins left="0.7" right="0.7" top="0.75" bottom="0.75" header="0.3" footer="0.3"/>
  <pageSetup paperSize="9" orientation="portrait" r:id="rId1"/>
  <ignoredErrors>
    <ignoredError sqref="D4:D33 R48:R57 B51:B54 I48:L57 B57 B55 B56 B50 N48:P57 B48 B49 P34 T35 R35 T4 R34:U34 P5:U33 P35:Q35 Q34 P4:S4 U4 S35 U35 D50 D49 D48 G57 E53 E52 E51 E56 E55 E57 E54:G54 E48:G50 G56 C56:D56 C55:D55 C57:D57 H48 C51:D54 C50 F56 F53:H53 C48 F57 F55:H55 H56 H49:H50 H54 F51:H51 F52:H52 H57 C49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94"/>
  <sheetViews>
    <sheetView zoomScale="90" zoomScaleNormal="90" workbookViewId="0"/>
  </sheetViews>
  <sheetFormatPr defaultRowHeight="14.25" x14ac:dyDescent="0.15"/>
  <cols>
    <col min="1" max="2" width="15.625" style="2" customWidth="1"/>
    <col min="3" max="4" width="12.625" style="2" customWidth="1"/>
    <col min="5" max="5" width="15.625" style="2" customWidth="1"/>
    <col min="6" max="6" width="20.625" style="2" customWidth="1"/>
    <col min="7" max="7" width="15.625" style="2" customWidth="1"/>
    <col min="8" max="8" width="9" style="2"/>
    <col min="9" max="11" width="20.625" style="2" customWidth="1"/>
    <col min="12" max="12" width="9" style="2"/>
    <col min="13" max="13" width="25.625" style="2" customWidth="1"/>
    <col min="14" max="24" width="6.625" style="2" customWidth="1"/>
    <col min="25" max="16384" width="9" style="2"/>
  </cols>
  <sheetData>
    <row r="1" spans="1:24" ht="30" customHeight="1" thickBot="1" x14ac:dyDescent="0.2">
      <c r="C1" s="65" t="s">
        <v>50</v>
      </c>
      <c r="D1" s="66" t="s">
        <v>39</v>
      </c>
      <c r="E1" s="67" t="s">
        <v>40</v>
      </c>
      <c r="F1" s="68" t="s">
        <v>41</v>
      </c>
      <c r="G1" s="69" t="s">
        <v>51</v>
      </c>
      <c r="I1" s="70" t="s">
        <v>42</v>
      </c>
      <c r="J1" s="70" t="s">
        <v>43</v>
      </c>
      <c r="K1" s="71" t="s">
        <v>44</v>
      </c>
      <c r="L1" s="72"/>
      <c r="M1" s="73" t="s">
        <v>45</v>
      </c>
      <c r="N1" s="74">
        <v>0</v>
      </c>
      <c r="O1" s="74">
        <v>0.1</v>
      </c>
      <c r="P1" s="74">
        <v>0.2</v>
      </c>
      <c r="Q1" s="74">
        <v>0.3</v>
      </c>
      <c r="R1" s="74">
        <v>0.4</v>
      </c>
      <c r="S1" s="74">
        <v>0.5</v>
      </c>
      <c r="T1" s="74">
        <v>0.6</v>
      </c>
      <c r="U1" s="74">
        <v>0.7</v>
      </c>
      <c r="V1" s="74">
        <v>0.8</v>
      </c>
      <c r="W1" s="74">
        <v>0.9</v>
      </c>
      <c r="X1" s="74">
        <v>1</v>
      </c>
    </row>
    <row r="2" spans="1:24" ht="15" customHeight="1" thickBot="1" x14ac:dyDescent="0.2">
      <c r="A2" s="2">
        <v>1981</v>
      </c>
      <c r="B2" s="75" t="s">
        <v>52</v>
      </c>
      <c r="C2" s="2" t="b">
        <f>IF(Calc_guidance!B4&lt;&gt;"",Calc_guidance!B4)</f>
        <v>0</v>
      </c>
      <c r="D2" s="76" t="b">
        <f t="shared" ref="D2" si="0">IF( C2&lt;&gt;FALSE, IF($C2&lt;=$C$93,"1","0")  )</f>
        <v>0</v>
      </c>
      <c r="E2" s="77" t="b">
        <f>IF(C2&lt;&gt;FALSE, Calc_guidance!S4)</f>
        <v>0</v>
      </c>
      <c r="F2" s="77" t="b">
        <f t="shared" ref="F2:F65" si="1">IF(C2&lt;&gt;FALSE, ROUND(E2,1))</f>
        <v>0</v>
      </c>
      <c r="G2" s="78" t="b">
        <f t="shared" ref="G2:G65" si="2">IF(C2&lt;&gt;FALSE, IF(D2="1",(E2-1)^2, E2^2) )</f>
        <v>0</v>
      </c>
      <c r="H2" s="74"/>
      <c r="I2" s="79" t="e">
        <f>AVERAGE(G2:G91)*(3/2)</f>
        <v>#DIV/0!</v>
      </c>
      <c r="J2" s="79">
        <f>((1-1/3)^2+(0-1/3)^2+(0-1/3)^2)/2</f>
        <v>0.33333333333333337</v>
      </c>
      <c r="K2" s="80" t="e">
        <f>(J2-I2)/J2</f>
        <v>#DIV/0!</v>
      </c>
      <c r="L2" s="81"/>
      <c r="M2" s="73" t="s">
        <v>46</v>
      </c>
      <c r="N2" s="2">
        <f>COUNTIF($F$2:$F$91,"0%")</f>
        <v>0</v>
      </c>
      <c r="O2" s="2">
        <f>COUNTIF($F$2:$F$91,"10%")</f>
        <v>0</v>
      </c>
      <c r="P2" s="2">
        <f>COUNTIF($F$2:$F$91,"20%")</f>
        <v>0</v>
      </c>
      <c r="Q2" s="2">
        <f>COUNTIF($F$2:$F$91,"30%")</f>
        <v>0</v>
      </c>
      <c r="R2" s="2">
        <f>COUNTIF($F$2:$F$91,"40%")</f>
        <v>0</v>
      </c>
      <c r="S2" s="2">
        <f>COUNTIF($F$2:$F$91,"50%")</f>
        <v>0</v>
      </c>
      <c r="T2" s="2">
        <f>COUNTIF($F$2:$F$91,"60%")</f>
        <v>0</v>
      </c>
      <c r="U2" s="2">
        <f>COUNTIF($F$2:$F$91,"70%")</f>
        <v>0</v>
      </c>
      <c r="V2" s="2">
        <f>COUNTIF($F$2:$F$91,"80%")</f>
        <v>0</v>
      </c>
      <c r="W2" s="2">
        <f>COUNTIF($F$2:$F$91,"90%")</f>
        <v>0</v>
      </c>
      <c r="X2" s="2">
        <f>COUNTIF($F$2:$F$91,"100%")</f>
        <v>0</v>
      </c>
    </row>
    <row r="3" spans="1:24" ht="15" customHeight="1" x14ac:dyDescent="0.15">
      <c r="A3" s="2">
        <v>1982</v>
      </c>
      <c r="B3" s="75" t="s">
        <v>53</v>
      </c>
      <c r="C3" s="2" t="b">
        <f>IF(Calc_guidance!B5&lt;&gt;"",Calc_guidance!B5)</f>
        <v>0</v>
      </c>
      <c r="D3" s="76" t="b">
        <f t="shared" ref="D3:D31" si="3">IF( C3&lt;&gt;FALSE, IF($C3&lt;=$C$93,"1","0")  )</f>
        <v>0</v>
      </c>
      <c r="E3" s="77" t="b">
        <f>IF(C3&lt;&gt;FALSE, Calc_guidance!S5)</f>
        <v>0</v>
      </c>
      <c r="F3" s="77" t="b">
        <f t="shared" si="1"/>
        <v>0</v>
      </c>
      <c r="G3" s="78" t="b">
        <f t="shared" si="2"/>
        <v>0</v>
      </c>
      <c r="H3" s="74"/>
      <c r="I3" s="74"/>
      <c r="J3" s="74"/>
      <c r="K3" s="74"/>
      <c r="L3" s="74"/>
      <c r="M3" s="73" t="s">
        <v>47</v>
      </c>
      <c r="N3" s="2">
        <f t="shared" ref="N3:X3" si="4">SUMPRODUCT(($F$2:$F$91=N$1)*($D$2:$D$91="1"))</f>
        <v>0</v>
      </c>
      <c r="O3" s="2">
        <f t="shared" si="4"/>
        <v>0</v>
      </c>
      <c r="P3" s="2">
        <f t="shared" si="4"/>
        <v>0</v>
      </c>
      <c r="Q3" s="2">
        <f t="shared" si="4"/>
        <v>0</v>
      </c>
      <c r="R3" s="2">
        <f t="shared" si="4"/>
        <v>0</v>
      </c>
      <c r="S3" s="2">
        <f t="shared" si="4"/>
        <v>0</v>
      </c>
      <c r="T3" s="2">
        <f t="shared" si="4"/>
        <v>0</v>
      </c>
      <c r="U3" s="2">
        <f t="shared" si="4"/>
        <v>0</v>
      </c>
      <c r="V3" s="2">
        <f t="shared" si="4"/>
        <v>0</v>
      </c>
      <c r="W3" s="2">
        <f t="shared" si="4"/>
        <v>0</v>
      </c>
      <c r="X3" s="2">
        <f t="shared" si="4"/>
        <v>0</v>
      </c>
    </row>
    <row r="4" spans="1:24" ht="15" customHeight="1" x14ac:dyDescent="0.15">
      <c r="A4" s="2">
        <v>1983</v>
      </c>
      <c r="B4" s="75" t="s">
        <v>53</v>
      </c>
      <c r="C4" s="2" t="b">
        <f>IF(Calc_guidance!B6&lt;&gt;"",Calc_guidance!B6)</f>
        <v>0</v>
      </c>
      <c r="D4" s="76" t="b">
        <f t="shared" si="3"/>
        <v>0</v>
      </c>
      <c r="E4" s="77" t="b">
        <f>IF(C4&lt;&gt;FALSE, Calc_guidance!S6)</f>
        <v>0</v>
      </c>
      <c r="F4" s="77" t="b">
        <f t="shared" si="1"/>
        <v>0</v>
      </c>
      <c r="G4" s="78" t="b">
        <f t="shared" si="2"/>
        <v>0</v>
      </c>
      <c r="H4" s="74"/>
      <c r="I4" s="74"/>
      <c r="J4" s="74"/>
      <c r="K4" s="74"/>
      <c r="L4" s="74"/>
      <c r="M4" s="73" t="s">
        <v>48</v>
      </c>
      <c r="N4" s="74" t="e">
        <f>N3/N2</f>
        <v>#DIV/0!</v>
      </c>
      <c r="O4" s="74" t="e">
        <f t="shared" ref="O4:X4" si="5">O3/O2</f>
        <v>#DIV/0!</v>
      </c>
      <c r="P4" s="74" t="e">
        <f t="shared" si="5"/>
        <v>#DIV/0!</v>
      </c>
      <c r="Q4" s="74" t="e">
        <f t="shared" si="5"/>
        <v>#DIV/0!</v>
      </c>
      <c r="R4" s="74" t="e">
        <f t="shared" si="5"/>
        <v>#DIV/0!</v>
      </c>
      <c r="S4" s="74" t="e">
        <f t="shared" si="5"/>
        <v>#DIV/0!</v>
      </c>
      <c r="T4" s="74" t="e">
        <f t="shared" si="5"/>
        <v>#DIV/0!</v>
      </c>
      <c r="U4" s="74" t="e">
        <f t="shared" si="5"/>
        <v>#DIV/0!</v>
      </c>
      <c r="V4" s="74" t="e">
        <f t="shared" si="5"/>
        <v>#DIV/0!</v>
      </c>
      <c r="W4" s="74" t="e">
        <f t="shared" si="5"/>
        <v>#DIV/0!</v>
      </c>
      <c r="X4" s="74" t="e">
        <f t="shared" si="5"/>
        <v>#DIV/0!</v>
      </c>
    </row>
    <row r="5" spans="1:24" ht="15" customHeight="1" x14ac:dyDescent="0.15">
      <c r="A5" s="2">
        <v>1984</v>
      </c>
      <c r="B5" s="75" t="s">
        <v>53</v>
      </c>
      <c r="C5" s="2" t="b">
        <f>IF(Calc_guidance!B7&lt;&gt;"",Calc_guidance!B7)</f>
        <v>0</v>
      </c>
      <c r="D5" s="76" t="b">
        <f t="shared" si="3"/>
        <v>0</v>
      </c>
      <c r="E5" s="77" t="b">
        <f>IF(C5&lt;&gt;FALSE, Calc_guidance!S7)</f>
        <v>0</v>
      </c>
      <c r="F5" s="77" t="b">
        <f t="shared" si="1"/>
        <v>0</v>
      </c>
      <c r="G5" s="78" t="b">
        <f t="shared" si="2"/>
        <v>0</v>
      </c>
      <c r="H5" s="74"/>
      <c r="I5" s="74"/>
      <c r="J5" s="74"/>
      <c r="K5" s="74"/>
      <c r="L5" s="74"/>
      <c r="M5" s="73" t="s">
        <v>49</v>
      </c>
      <c r="N5" s="74" t="e">
        <f>N2/ COUNT($C$2:$C$91)</f>
        <v>#DIV/0!</v>
      </c>
      <c r="O5" s="74" t="e">
        <f t="shared" ref="O5:X5" si="6">O2/ COUNT($C$2:$C$91)</f>
        <v>#DIV/0!</v>
      </c>
      <c r="P5" s="74" t="e">
        <f t="shared" si="6"/>
        <v>#DIV/0!</v>
      </c>
      <c r="Q5" s="74" t="e">
        <f t="shared" si="6"/>
        <v>#DIV/0!</v>
      </c>
      <c r="R5" s="74" t="e">
        <f t="shared" si="6"/>
        <v>#DIV/0!</v>
      </c>
      <c r="S5" s="74" t="e">
        <f t="shared" si="6"/>
        <v>#DIV/0!</v>
      </c>
      <c r="T5" s="74" t="e">
        <f t="shared" si="6"/>
        <v>#DIV/0!</v>
      </c>
      <c r="U5" s="74" t="e">
        <f t="shared" si="6"/>
        <v>#DIV/0!</v>
      </c>
      <c r="V5" s="74" t="e">
        <f t="shared" si="6"/>
        <v>#DIV/0!</v>
      </c>
      <c r="W5" s="74" t="e">
        <f t="shared" si="6"/>
        <v>#DIV/0!</v>
      </c>
      <c r="X5" s="74" t="e">
        <f t="shared" si="6"/>
        <v>#DIV/0!</v>
      </c>
    </row>
    <row r="6" spans="1:24" ht="15" customHeight="1" x14ac:dyDescent="0.15">
      <c r="A6" s="2">
        <v>1985</v>
      </c>
      <c r="B6" s="75" t="s">
        <v>53</v>
      </c>
      <c r="C6" s="2" t="b">
        <f>IF(Calc_guidance!B8&lt;&gt;"",Calc_guidance!B8)</f>
        <v>0</v>
      </c>
      <c r="D6" s="76" t="b">
        <f t="shared" si="3"/>
        <v>0</v>
      </c>
      <c r="E6" s="77" t="b">
        <f>IF(C6&lt;&gt;FALSE, Calc_guidance!S8)</f>
        <v>0</v>
      </c>
      <c r="F6" s="77" t="b">
        <f t="shared" si="1"/>
        <v>0</v>
      </c>
      <c r="G6" s="78" t="b">
        <f t="shared" si="2"/>
        <v>0</v>
      </c>
      <c r="H6" s="74"/>
      <c r="I6" s="74"/>
      <c r="J6" s="74"/>
      <c r="K6" s="74"/>
      <c r="L6" s="74"/>
    </row>
    <row r="7" spans="1:24" ht="15" customHeight="1" x14ac:dyDescent="0.15">
      <c r="A7" s="2">
        <v>1986</v>
      </c>
      <c r="B7" s="75" t="s">
        <v>53</v>
      </c>
      <c r="C7" s="2" t="b">
        <f>IF(Calc_guidance!B9&lt;&gt;"",Calc_guidance!B9)</f>
        <v>0</v>
      </c>
      <c r="D7" s="76" t="b">
        <f t="shared" si="3"/>
        <v>0</v>
      </c>
      <c r="E7" s="77" t="b">
        <f>IF(C7&lt;&gt;FALSE, Calc_guidance!S9)</f>
        <v>0</v>
      </c>
      <c r="F7" s="77" t="b">
        <f t="shared" si="1"/>
        <v>0</v>
      </c>
      <c r="G7" s="78" t="b">
        <f t="shared" si="2"/>
        <v>0</v>
      </c>
      <c r="H7" s="74"/>
      <c r="I7" s="74"/>
      <c r="J7" s="74"/>
      <c r="K7" s="74"/>
      <c r="L7" s="74"/>
      <c r="M7" s="73"/>
    </row>
    <row r="8" spans="1:24" ht="15" customHeight="1" x14ac:dyDescent="0.15">
      <c r="A8" s="2">
        <v>1987</v>
      </c>
      <c r="B8" s="75" t="s">
        <v>53</v>
      </c>
      <c r="C8" s="2" t="b">
        <f>IF(Calc_guidance!B10&lt;&gt;"",Calc_guidance!B10)</f>
        <v>0</v>
      </c>
      <c r="D8" s="76" t="b">
        <f t="shared" si="3"/>
        <v>0</v>
      </c>
      <c r="E8" s="77" t="b">
        <f>IF(C8&lt;&gt;FALSE, Calc_guidance!S10)</f>
        <v>0</v>
      </c>
      <c r="F8" s="77" t="b">
        <f t="shared" si="1"/>
        <v>0</v>
      </c>
      <c r="G8" s="78" t="b">
        <f t="shared" si="2"/>
        <v>0</v>
      </c>
      <c r="H8" s="74"/>
      <c r="I8" s="74"/>
      <c r="J8" s="74"/>
      <c r="K8" s="74"/>
      <c r="L8" s="74"/>
      <c r="M8" s="73"/>
    </row>
    <row r="9" spans="1:24" ht="15" customHeight="1" x14ac:dyDescent="0.15">
      <c r="A9" s="2">
        <v>1988</v>
      </c>
      <c r="B9" s="75" t="s">
        <v>53</v>
      </c>
      <c r="C9" s="2" t="b">
        <f>IF(Calc_guidance!B11&lt;&gt;"",Calc_guidance!B11)</f>
        <v>0</v>
      </c>
      <c r="D9" s="76" t="b">
        <f t="shared" si="3"/>
        <v>0</v>
      </c>
      <c r="E9" s="77" t="b">
        <f>IF(C9&lt;&gt;FALSE, Calc_guidance!S11)</f>
        <v>0</v>
      </c>
      <c r="F9" s="77" t="b">
        <f t="shared" si="1"/>
        <v>0</v>
      </c>
      <c r="G9" s="78" t="b">
        <f t="shared" si="2"/>
        <v>0</v>
      </c>
      <c r="H9" s="74"/>
      <c r="I9" s="74"/>
      <c r="J9" s="74"/>
      <c r="K9" s="74"/>
      <c r="L9" s="74"/>
      <c r="M9" s="73"/>
    </row>
    <row r="10" spans="1:24" ht="15" customHeight="1" x14ac:dyDescent="0.15">
      <c r="A10" s="2">
        <v>1989</v>
      </c>
      <c r="B10" s="75" t="s">
        <v>53</v>
      </c>
      <c r="C10" s="2" t="b">
        <f>IF(Calc_guidance!B12&lt;&gt;"",Calc_guidance!B12)</f>
        <v>0</v>
      </c>
      <c r="D10" s="76" t="b">
        <f t="shared" si="3"/>
        <v>0</v>
      </c>
      <c r="E10" s="77" t="b">
        <f>IF(C10&lt;&gt;FALSE, Calc_guidance!S12)</f>
        <v>0</v>
      </c>
      <c r="F10" s="77" t="b">
        <f t="shared" si="1"/>
        <v>0</v>
      </c>
      <c r="G10" s="78" t="b">
        <f t="shared" si="2"/>
        <v>0</v>
      </c>
      <c r="H10" s="74"/>
      <c r="I10" s="74"/>
      <c r="J10" s="74"/>
      <c r="K10" s="74"/>
      <c r="L10" s="74"/>
      <c r="M10" s="73"/>
    </row>
    <row r="11" spans="1:24" ht="15" customHeight="1" x14ac:dyDescent="0.15">
      <c r="A11" s="2">
        <v>1990</v>
      </c>
      <c r="B11" s="75" t="s">
        <v>53</v>
      </c>
      <c r="C11" s="2" t="b">
        <f>IF(Calc_guidance!B13&lt;&gt;"",Calc_guidance!B13)</f>
        <v>0</v>
      </c>
      <c r="D11" s="76" t="b">
        <f t="shared" si="3"/>
        <v>0</v>
      </c>
      <c r="E11" s="77" t="b">
        <f>IF(C11&lt;&gt;FALSE, Calc_guidance!S13)</f>
        <v>0</v>
      </c>
      <c r="F11" s="77" t="b">
        <f t="shared" si="1"/>
        <v>0</v>
      </c>
      <c r="G11" s="78" t="b">
        <f t="shared" si="2"/>
        <v>0</v>
      </c>
      <c r="H11" s="74"/>
      <c r="I11" s="74"/>
      <c r="J11" s="74"/>
      <c r="K11" s="74"/>
      <c r="L11" s="74"/>
      <c r="M11" s="73"/>
    </row>
    <row r="12" spans="1:24" ht="15" customHeight="1" x14ac:dyDescent="0.15">
      <c r="A12" s="2">
        <v>1991</v>
      </c>
      <c r="B12" s="75" t="s">
        <v>53</v>
      </c>
      <c r="C12" s="2" t="b">
        <f>IF(Calc_guidance!B14&lt;&gt;"",Calc_guidance!B14)</f>
        <v>0</v>
      </c>
      <c r="D12" s="76" t="b">
        <f t="shared" si="3"/>
        <v>0</v>
      </c>
      <c r="E12" s="77" t="b">
        <f>IF(C12&lt;&gt;FALSE, Calc_guidance!S14)</f>
        <v>0</v>
      </c>
      <c r="F12" s="77" t="b">
        <f t="shared" si="1"/>
        <v>0</v>
      </c>
      <c r="G12" s="78" t="b">
        <f t="shared" si="2"/>
        <v>0</v>
      </c>
      <c r="H12" s="74"/>
      <c r="I12" s="74"/>
      <c r="J12" s="74"/>
      <c r="K12" s="74"/>
      <c r="L12" s="74"/>
      <c r="M12" s="73"/>
    </row>
    <row r="13" spans="1:24" ht="15" customHeight="1" x14ac:dyDescent="0.15">
      <c r="A13" s="2">
        <v>1992</v>
      </c>
      <c r="B13" s="75" t="s">
        <v>53</v>
      </c>
      <c r="C13" s="2" t="b">
        <f>IF(Calc_guidance!B15&lt;&gt;"",Calc_guidance!B15)</f>
        <v>0</v>
      </c>
      <c r="D13" s="76" t="b">
        <f t="shared" si="3"/>
        <v>0</v>
      </c>
      <c r="E13" s="77" t="b">
        <f>IF(C13&lt;&gt;FALSE, Calc_guidance!S15)</f>
        <v>0</v>
      </c>
      <c r="F13" s="77" t="b">
        <f t="shared" si="1"/>
        <v>0</v>
      </c>
      <c r="G13" s="78" t="b">
        <f t="shared" si="2"/>
        <v>0</v>
      </c>
      <c r="H13" s="74"/>
      <c r="I13" s="74"/>
      <c r="J13" s="74"/>
      <c r="K13" s="74"/>
      <c r="L13" s="74"/>
      <c r="M13" s="73"/>
    </row>
    <row r="14" spans="1:24" ht="15" customHeight="1" x14ac:dyDescent="0.15">
      <c r="A14" s="2">
        <v>1993</v>
      </c>
      <c r="B14" s="75" t="s">
        <v>53</v>
      </c>
      <c r="C14" s="2" t="b">
        <f>IF(Calc_guidance!B16&lt;&gt;"",Calc_guidance!B16)</f>
        <v>0</v>
      </c>
      <c r="D14" s="76" t="b">
        <f t="shared" si="3"/>
        <v>0</v>
      </c>
      <c r="E14" s="77" t="b">
        <f>IF(C14&lt;&gt;FALSE, Calc_guidance!S16)</f>
        <v>0</v>
      </c>
      <c r="F14" s="77" t="b">
        <f t="shared" si="1"/>
        <v>0</v>
      </c>
      <c r="G14" s="78" t="b">
        <f t="shared" si="2"/>
        <v>0</v>
      </c>
      <c r="H14" s="74"/>
      <c r="I14" s="74"/>
      <c r="J14" s="74"/>
      <c r="K14" s="74"/>
      <c r="L14" s="74"/>
      <c r="M14" s="73"/>
    </row>
    <row r="15" spans="1:24" ht="15" customHeight="1" x14ac:dyDescent="0.15">
      <c r="A15" s="2">
        <v>1994</v>
      </c>
      <c r="B15" s="75" t="s">
        <v>53</v>
      </c>
      <c r="C15" s="2" t="b">
        <f>IF(Calc_guidance!B17&lt;&gt;"",Calc_guidance!B17)</f>
        <v>0</v>
      </c>
      <c r="D15" s="76" t="b">
        <f t="shared" si="3"/>
        <v>0</v>
      </c>
      <c r="E15" s="77" t="b">
        <f>IF(C15&lt;&gt;FALSE, Calc_guidance!S17)</f>
        <v>0</v>
      </c>
      <c r="F15" s="77" t="b">
        <f t="shared" si="1"/>
        <v>0</v>
      </c>
      <c r="G15" s="78" t="b">
        <f t="shared" si="2"/>
        <v>0</v>
      </c>
      <c r="H15" s="74"/>
      <c r="I15" s="74"/>
      <c r="J15" s="74"/>
      <c r="K15" s="74"/>
      <c r="L15" s="74"/>
      <c r="M15" s="73"/>
    </row>
    <row r="16" spans="1:24" ht="15" customHeight="1" x14ac:dyDescent="0.15">
      <c r="A16" s="2">
        <v>1995</v>
      </c>
      <c r="B16" s="75" t="s">
        <v>53</v>
      </c>
      <c r="C16" s="2" t="b">
        <f>IF(Calc_guidance!B18&lt;&gt;"",Calc_guidance!B18)</f>
        <v>0</v>
      </c>
      <c r="D16" s="76" t="b">
        <f t="shared" si="3"/>
        <v>0</v>
      </c>
      <c r="E16" s="77" t="b">
        <f>IF(C16&lt;&gt;FALSE, Calc_guidance!S18)</f>
        <v>0</v>
      </c>
      <c r="F16" s="77" t="b">
        <f t="shared" si="1"/>
        <v>0</v>
      </c>
      <c r="G16" s="78" t="b">
        <f t="shared" si="2"/>
        <v>0</v>
      </c>
      <c r="H16" s="74"/>
      <c r="I16" s="74"/>
      <c r="J16" s="74"/>
      <c r="K16" s="74"/>
      <c r="L16" s="74"/>
      <c r="M16" s="73"/>
    </row>
    <row r="17" spans="1:15" ht="15" customHeight="1" x14ac:dyDescent="0.15">
      <c r="A17" s="2">
        <v>1996</v>
      </c>
      <c r="B17" s="75" t="s">
        <v>53</v>
      </c>
      <c r="C17" s="2" t="b">
        <f>IF(Calc_guidance!B19&lt;&gt;"",Calc_guidance!B19)</f>
        <v>0</v>
      </c>
      <c r="D17" s="76" t="b">
        <f t="shared" si="3"/>
        <v>0</v>
      </c>
      <c r="E17" s="77" t="b">
        <f>IF(C17&lt;&gt;FALSE, Calc_guidance!S19)</f>
        <v>0</v>
      </c>
      <c r="F17" s="77" t="b">
        <f t="shared" si="1"/>
        <v>0</v>
      </c>
      <c r="G17" s="78" t="b">
        <f t="shared" si="2"/>
        <v>0</v>
      </c>
      <c r="H17" s="74"/>
      <c r="I17" s="74"/>
      <c r="J17" s="74"/>
      <c r="K17" s="74"/>
      <c r="L17" s="74"/>
      <c r="M17" s="73"/>
    </row>
    <row r="18" spans="1:15" ht="15" customHeight="1" x14ac:dyDescent="0.15">
      <c r="A18" s="2">
        <v>1997</v>
      </c>
      <c r="B18" s="75" t="s">
        <v>53</v>
      </c>
      <c r="C18" s="2" t="b">
        <f>IF(Calc_guidance!B20&lt;&gt;"",Calc_guidance!B20)</f>
        <v>0</v>
      </c>
      <c r="D18" s="76" t="b">
        <f t="shared" si="3"/>
        <v>0</v>
      </c>
      <c r="E18" s="77" t="b">
        <f>IF(C18&lt;&gt;FALSE, Calc_guidance!S20)</f>
        <v>0</v>
      </c>
      <c r="F18" s="77" t="b">
        <f t="shared" si="1"/>
        <v>0</v>
      </c>
      <c r="G18" s="78" t="b">
        <f t="shared" si="2"/>
        <v>0</v>
      </c>
      <c r="H18" s="74"/>
      <c r="I18" s="74"/>
      <c r="J18" s="74"/>
      <c r="K18" s="74"/>
      <c r="L18" s="74"/>
      <c r="M18" s="73"/>
    </row>
    <row r="19" spans="1:15" ht="15" customHeight="1" x14ac:dyDescent="0.15">
      <c r="A19" s="2">
        <v>1998</v>
      </c>
      <c r="B19" s="75" t="s">
        <v>53</v>
      </c>
      <c r="C19" s="2" t="b">
        <f>IF(Calc_guidance!B21&lt;&gt;"",Calc_guidance!B21)</f>
        <v>0</v>
      </c>
      <c r="D19" s="76" t="b">
        <f t="shared" si="3"/>
        <v>0</v>
      </c>
      <c r="E19" s="77" t="b">
        <f>IF(C19&lt;&gt;FALSE, Calc_guidance!S21)</f>
        <v>0</v>
      </c>
      <c r="F19" s="77" t="b">
        <f t="shared" si="1"/>
        <v>0</v>
      </c>
      <c r="G19" s="78" t="b">
        <f t="shared" si="2"/>
        <v>0</v>
      </c>
      <c r="H19" s="74"/>
      <c r="I19" s="74"/>
      <c r="J19" s="74"/>
      <c r="K19" s="74"/>
      <c r="L19" s="74"/>
      <c r="M19" s="73"/>
    </row>
    <row r="20" spans="1:15" ht="15" customHeight="1" x14ac:dyDescent="0.15">
      <c r="A20" s="2">
        <v>1999</v>
      </c>
      <c r="B20" s="75" t="s">
        <v>53</v>
      </c>
      <c r="C20" s="2" t="b">
        <f>IF(Calc_guidance!B22&lt;&gt;"",Calc_guidance!B22)</f>
        <v>0</v>
      </c>
      <c r="D20" s="76" t="b">
        <f t="shared" si="3"/>
        <v>0</v>
      </c>
      <c r="E20" s="77" t="b">
        <f>IF(C20&lt;&gt;FALSE, Calc_guidance!S22)</f>
        <v>0</v>
      </c>
      <c r="F20" s="77" t="b">
        <f t="shared" si="1"/>
        <v>0</v>
      </c>
      <c r="G20" s="78" t="b">
        <f t="shared" si="2"/>
        <v>0</v>
      </c>
      <c r="H20" s="74"/>
      <c r="I20" s="74"/>
      <c r="J20" s="74"/>
      <c r="K20" s="74"/>
      <c r="L20" s="74"/>
      <c r="M20" s="73"/>
    </row>
    <row r="21" spans="1:15" ht="15" customHeight="1" x14ac:dyDescent="0.15">
      <c r="A21" s="2">
        <v>2000</v>
      </c>
      <c r="B21" s="75" t="s">
        <v>53</v>
      </c>
      <c r="C21" s="2" t="b">
        <f>IF(Calc_guidance!B23&lt;&gt;"",Calc_guidance!B23)</f>
        <v>0</v>
      </c>
      <c r="D21" s="76" t="b">
        <f t="shared" si="3"/>
        <v>0</v>
      </c>
      <c r="E21" s="77" t="b">
        <f>IF(C21&lt;&gt;FALSE, Calc_guidance!S23)</f>
        <v>0</v>
      </c>
      <c r="F21" s="77" t="b">
        <f t="shared" si="1"/>
        <v>0</v>
      </c>
      <c r="G21" s="78" t="b">
        <f t="shared" si="2"/>
        <v>0</v>
      </c>
      <c r="H21" s="74"/>
      <c r="I21" s="74"/>
      <c r="J21" s="74"/>
      <c r="K21" s="74"/>
      <c r="L21" s="74"/>
      <c r="M21" s="73"/>
    </row>
    <row r="22" spans="1:15" ht="15" customHeight="1" x14ac:dyDescent="0.15">
      <c r="A22" s="2">
        <v>2001</v>
      </c>
      <c r="B22" s="75" t="s">
        <v>53</v>
      </c>
      <c r="C22" s="2" t="b">
        <f>IF(Calc_guidance!B24&lt;&gt;"",Calc_guidance!B24)</f>
        <v>0</v>
      </c>
      <c r="D22" s="76" t="b">
        <f t="shared" si="3"/>
        <v>0</v>
      </c>
      <c r="E22" s="77" t="b">
        <f>IF(C22&lt;&gt;FALSE, Calc_guidance!S24)</f>
        <v>0</v>
      </c>
      <c r="F22" s="77" t="b">
        <f t="shared" si="1"/>
        <v>0</v>
      </c>
      <c r="G22" s="78" t="b">
        <f t="shared" si="2"/>
        <v>0</v>
      </c>
      <c r="H22" s="74"/>
      <c r="I22" s="74"/>
      <c r="J22" s="74"/>
      <c r="K22" s="74"/>
      <c r="L22" s="74"/>
      <c r="M22" s="73"/>
    </row>
    <row r="23" spans="1:15" ht="15" customHeight="1" x14ac:dyDescent="0.15">
      <c r="A23" s="2">
        <v>2002</v>
      </c>
      <c r="B23" s="75" t="s">
        <v>53</v>
      </c>
      <c r="C23" s="2" t="b">
        <f>IF(Calc_guidance!B25&lt;&gt;"",Calc_guidance!B25)</f>
        <v>0</v>
      </c>
      <c r="D23" s="76" t="b">
        <f t="shared" si="3"/>
        <v>0</v>
      </c>
      <c r="E23" s="77" t="b">
        <f>IF(C23&lt;&gt;FALSE, Calc_guidance!S25)</f>
        <v>0</v>
      </c>
      <c r="F23" s="77" t="b">
        <f t="shared" si="1"/>
        <v>0</v>
      </c>
      <c r="G23" s="78" t="b">
        <f t="shared" si="2"/>
        <v>0</v>
      </c>
      <c r="H23" s="74"/>
      <c r="I23" s="74"/>
      <c r="J23" s="74"/>
      <c r="K23" s="74"/>
      <c r="L23" s="74"/>
      <c r="M23" s="73"/>
    </row>
    <row r="24" spans="1:15" ht="15" customHeight="1" x14ac:dyDescent="0.15">
      <c r="A24" s="2">
        <v>2003</v>
      </c>
      <c r="B24" s="75" t="s">
        <v>53</v>
      </c>
      <c r="C24" s="2" t="b">
        <f>IF(Calc_guidance!B26&lt;&gt;"",Calc_guidance!B26)</f>
        <v>0</v>
      </c>
      <c r="D24" s="76" t="b">
        <f t="shared" si="3"/>
        <v>0</v>
      </c>
      <c r="E24" s="77" t="b">
        <f>IF(C24&lt;&gt;FALSE, Calc_guidance!S26)</f>
        <v>0</v>
      </c>
      <c r="F24" s="77" t="b">
        <f t="shared" si="1"/>
        <v>0</v>
      </c>
      <c r="G24" s="78" t="b">
        <f t="shared" si="2"/>
        <v>0</v>
      </c>
      <c r="H24" s="74"/>
      <c r="I24" s="74"/>
      <c r="J24" s="74"/>
      <c r="K24" s="74"/>
      <c r="L24" s="74"/>
      <c r="M24" s="73"/>
    </row>
    <row r="25" spans="1:15" ht="15" customHeight="1" x14ac:dyDescent="0.15">
      <c r="A25" s="2">
        <v>2004</v>
      </c>
      <c r="B25" s="75" t="s">
        <v>53</v>
      </c>
      <c r="C25" s="2" t="b">
        <f>IF(Calc_guidance!B27&lt;&gt;"",Calc_guidance!B27)</f>
        <v>0</v>
      </c>
      <c r="D25" s="76" t="b">
        <f t="shared" si="3"/>
        <v>0</v>
      </c>
      <c r="E25" s="77" t="b">
        <f>IF(C25&lt;&gt;FALSE, Calc_guidance!S27)</f>
        <v>0</v>
      </c>
      <c r="F25" s="77" t="b">
        <f t="shared" si="1"/>
        <v>0</v>
      </c>
      <c r="G25" s="78" t="b">
        <f t="shared" si="2"/>
        <v>0</v>
      </c>
      <c r="H25" s="74"/>
      <c r="I25" s="74"/>
      <c r="J25" s="74"/>
      <c r="K25" s="74"/>
      <c r="L25" s="74"/>
      <c r="M25" s="73"/>
    </row>
    <row r="26" spans="1:15" ht="15" customHeight="1" x14ac:dyDescent="0.15">
      <c r="A26" s="2">
        <v>2005</v>
      </c>
      <c r="B26" s="75" t="s">
        <v>53</v>
      </c>
      <c r="C26" s="2" t="b">
        <f>IF(Calc_guidance!B28&lt;&gt;"",Calc_guidance!B28)</f>
        <v>0</v>
      </c>
      <c r="D26" s="76" t="b">
        <f t="shared" si="3"/>
        <v>0</v>
      </c>
      <c r="E26" s="77" t="b">
        <f>IF(C26&lt;&gt;FALSE, Calc_guidance!S28)</f>
        <v>0</v>
      </c>
      <c r="F26" s="77" t="b">
        <f t="shared" si="1"/>
        <v>0</v>
      </c>
      <c r="G26" s="78" t="b">
        <f t="shared" si="2"/>
        <v>0</v>
      </c>
      <c r="H26" s="74"/>
      <c r="I26" s="74"/>
      <c r="J26" s="74"/>
      <c r="K26" s="74"/>
      <c r="L26" s="74"/>
      <c r="M26" s="73"/>
    </row>
    <row r="27" spans="1:15" ht="15" customHeight="1" x14ac:dyDescent="0.15">
      <c r="A27" s="2">
        <v>2006</v>
      </c>
      <c r="B27" s="75" t="s">
        <v>53</v>
      </c>
      <c r="C27" s="2" t="b">
        <f>IF(Calc_guidance!B29&lt;&gt;"",Calc_guidance!B29)</f>
        <v>0</v>
      </c>
      <c r="D27" s="76" t="b">
        <f t="shared" si="3"/>
        <v>0</v>
      </c>
      <c r="E27" s="77" t="b">
        <f>IF(C27&lt;&gt;FALSE, Calc_guidance!S29)</f>
        <v>0</v>
      </c>
      <c r="F27" s="77" t="b">
        <f t="shared" si="1"/>
        <v>0</v>
      </c>
      <c r="G27" s="78" t="b">
        <f t="shared" si="2"/>
        <v>0</v>
      </c>
      <c r="H27" s="74"/>
      <c r="I27" s="74"/>
      <c r="J27" s="74"/>
      <c r="K27" s="74"/>
      <c r="L27" s="74"/>
      <c r="M27" s="73"/>
    </row>
    <row r="28" spans="1:15" ht="15" customHeight="1" x14ac:dyDescent="0.15">
      <c r="A28" s="2">
        <v>2007</v>
      </c>
      <c r="B28" s="75" t="s">
        <v>53</v>
      </c>
      <c r="C28" s="2" t="b">
        <f>IF(Calc_guidance!B30&lt;&gt;"",Calc_guidance!B30)</f>
        <v>0</v>
      </c>
      <c r="D28" s="76" t="b">
        <f t="shared" si="3"/>
        <v>0</v>
      </c>
      <c r="E28" s="77" t="b">
        <f>IF(C28&lt;&gt;FALSE, Calc_guidance!S30)</f>
        <v>0</v>
      </c>
      <c r="F28" s="77" t="b">
        <f t="shared" si="1"/>
        <v>0</v>
      </c>
      <c r="G28" s="78" t="b">
        <f t="shared" si="2"/>
        <v>0</v>
      </c>
      <c r="H28" s="74"/>
      <c r="I28" s="74"/>
      <c r="J28" s="74"/>
      <c r="K28" s="74"/>
      <c r="L28" s="74"/>
      <c r="M28" s="73"/>
    </row>
    <row r="29" spans="1:15" ht="15" customHeight="1" x14ac:dyDescent="0.15">
      <c r="A29" s="2">
        <v>2008</v>
      </c>
      <c r="B29" s="75" t="s">
        <v>53</v>
      </c>
      <c r="C29" s="2" t="b">
        <f>IF(Calc_guidance!B31&lt;&gt;"",Calc_guidance!B31)</f>
        <v>0</v>
      </c>
      <c r="D29" s="76" t="b">
        <f t="shared" si="3"/>
        <v>0</v>
      </c>
      <c r="E29" s="77" t="b">
        <f>IF(C29&lt;&gt;FALSE, Calc_guidance!S31)</f>
        <v>0</v>
      </c>
      <c r="F29" s="77" t="b">
        <f t="shared" si="1"/>
        <v>0</v>
      </c>
      <c r="G29" s="78" t="b">
        <f t="shared" si="2"/>
        <v>0</v>
      </c>
      <c r="H29" s="74"/>
      <c r="I29" s="74"/>
      <c r="J29" s="74"/>
      <c r="K29" s="74"/>
      <c r="L29" s="74"/>
      <c r="M29" s="73"/>
    </row>
    <row r="30" spans="1:15" ht="15" customHeight="1" x14ac:dyDescent="0.15">
      <c r="A30" s="2">
        <v>2009</v>
      </c>
      <c r="B30" s="75" t="s">
        <v>53</v>
      </c>
      <c r="C30" s="2" t="b">
        <f>IF(Calc_guidance!B32&lt;&gt;"",Calc_guidance!B32)</f>
        <v>0</v>
      </c>
      <c r="D30" s="76" t="b">
        <f t="shared" si="3"/>
        <v>0</v>
      </c>
      <c r="E30" s="77" t="b">
        <f>IF(C30&lt;&gt;FALSE, Calc_guidance!S32)</f>
        <v>0</v>
      </c>
      <c r="F30" s="77" t="b">
        <f t="shared" si="1"/>
        <v>0</v>
      </c>
      <c r="G30" s="78" t="b">
        <f t="shared" si="2"/>
        <v>0</v>
      </c>
      <c r="H30" s="74"/>
      <c r="I30" s="74"/>
      <c r="J30" s="74"/>
      <c r="K30" s="74"/>
      <c r="L30" s="74"/>
      <c r="M30" s="73"/>
    </row>
    <row r="31" spans="1:15" ht="15" customHeight="1" x14ac:dyDescent="0.15">
      <c r="A31" s="2">
        <v>2010</v>
      </c>
      <c r="B31" s="75" t="s">
        <v>53</v>
      </c>
      <c r="C31" s="2" t="b">
        <f>IF(Calc_guidance!B33&lt;&gt;"",Calc_guidance!B33)</f>
        <v>0</v>
      </c>
      <c r="D31" s="76" t="b">
        <f t="shared" si="3"/>
        <v>0</v>
      </c>
      <c r="E31" s="77" t="b">
        <f>IF(C31&lt;&gt;FALSE, Calc_guidance!S33)</f>
        <v>0</v>
      </c>
      <c r="F31" s="77" t="b">
        <f t="shared" si="1"/>
        <v>0</v>
      </c>
      <c r="G31" s="78" t="b">
        <f t="shared" si="2"/>
        <v>0</v>
      </c>
      <c r="H31" s="74"/>
      <c r="I31" s="74"/>
      <c r="J31" s="74"/>
      <c r="K31" s="74"/>
      <c r="L31" s="74"/>
      <c r="M31" s="73"/>
      <c r="O31" s="82"/>
    </row>
    <row r="32" spans="1:15" ht="15" customHeight="1" x14ac:dyDescent="0.15">
      <c r="A32" s="2">
        <v>1981</v>
      </c>
      <c r="B32" s="2" t="s">
        <v>54</v>
      </c>
      <c r="C32" s="2" t="b">
        <f>IF(Calc_guidance!B4&lt;&gt;"",Calc_guidance!B4)</f>
        <v>0</v>
      </c>
      <c r="D32" s="76" t="b">
        <f t="shared" ref="D32" si="7">IF(C32&lt;&gt;FALSE, IF(C32&lt;=$C$93,"0",IF(C32&gt;$C$94,"0","1")) )</f>
        <v>0</v>
      </c>
      <c r="E32" s="77" t="b">
        <f>IF(C32&lt;&gt;FALSE, Calc_guidance!T4)</f>
        <v>0</v>
      </c>
      <c r="F32" s="77" t="b">
        <f t="shared" si="1"/>
        <v>0</v>
      </c>
      <c r="G32" s="78" t="b">
        <f t="shared" si="2"/>
        <v>0</v>
      </c>
      <c r="H32" s="74"/>
      <c r="I32" s="74"/>
      <c r="J32" s="74"/>
      <c r="K32" s="74"/>
      <c r="L32" s="74"/>
      <c r="M32" s="73"/>
    </row>
    <row r="33" spans="1:13" ht="15" customHeight="1" x14ac:dyDescent="0.15">
      <c r="A33" s="2">
        <v>1982</v>
      </c>
      <c r="B33" s="2" t="s">
        <v>54</v>
      </c>
      <c r="C33" s="2" t="b">
        <f>IF(Calc_guidance!B5&lt;&gt;"",Calc_guidance!B5)</f>
        <v>0</v>
      </c>
      <c r="D33" s="76" t="b">
        <f t="shared" ref="D33:D61" si="8">IF(C33&lt;&gt;FALSE, IF(C33&lt;=$C$93,"0",IF(C33&gt;$C$94,"0","1")) )</f>
        <v>0</v>
      </c>
      <c r="E33" s="77" t="b">
        <f>IF(C33&lt;&gt;FALSE, Calc_guidance!T5)</f>
        <v>0</v>
      </c>
      <c r="F33" s="77" t="b">
        <f t="shared" si="1"/>
        <v>0</v>
      </c>
      <c r="G33" s="78" t="b">
        <f t="shared" si="2"/>
        <v>0</v>
      </c>
      <c r="H33" s="74"/>
      <c r="I33" s="74"/>
      <c r="J33" s="74"/>
      <c r="K33" s="74"/>
      <c r="L33" s="74"/>
      <c r="M33" s="73"/>
    </row>
    <row r="34" spans="1:13" ht="15" customHeight="1" x14ac:dyDescent="0.15">
      <c r="A34" s="2">
        <v>1983</v>
      </c>
      <c r="B34" s="2" t="s">
        <v>54</v>
      </c>
      <c r="C34" s="2" t="b">
        <f>IF(Calc_guidance!B6&lt;&gt;"",Calc_guidance!B6)</f>
        <v>0</v>
      </c>
      <c r="D34" s="76" t="b">
        <f t="shared" si="8"/>
        <v>0</v>
      </c>
      <c r="E34" s="77" t="b">
        <f>IF(C34&lt;&gt;FALSE, Calc_guidance!T6)</f>
        <v>0</v>
      </c>
      <c r="F34" s="77" t="b">
        <f t="shared" si="1"/>
        <v>0</v>
      </c>
      <c r="G34" s="78" t="b">
        <f t="shared" si="2"/>
        <v>0</v>
      </c>
      <c r="H34" s="74"/>
      <c r="I34" s="74"/>
      <c r="J34" s="74"/>
      <c r="K34" s="74"/>
      <c r="L34" s="74"/>
      <c r="M34" s="73"/>
    </row>
    <row r="35" spans="1:13" ht="15" customHeight="1" x14ac:dyDescent="0.15">
      <c r="A35" s="2">
        <v>1984</v>
      </c>
      <c r="B35" s="2" t="s">
        <v>54</v>
      </c>
      <c r="C35" s="2" t="b">
        <f>IF(Calc_guidance!B7&lt;&gt;"",Calc_guidance!B7)</f>
        <v>0</v>
      </c>
      <c r="D35" s="76" t="b">
        <f t="shared" si="8"/>
        <v>0</v>
      </c>
      <c r="E35" s="77" t="b">
        <f>IF(C35&lt;&gt;FALSE, Calc_guidance!T7)</f>
        <v>0</v>
      </c>
      <c r="F35" s="77" t="b">
        <f t="shared" si="1"/>
        <v>0</v>
      </c>
      <c r="G35" s="78" t="b">
        <f t="shared" si="2"/>
        <v>0</v>
      </c>
      <c r="H35" s="74"/>
      <c r="I35" s="74"/>
      <c r="J35" s="74"/>
      <c r="K35" s="74"/>
      <c r="L35" s="74"/>
      <c r="M35" s="73"/>
    </row>
    <row r="36" spans="1:13" ht="15" customHeight="1" x14ac:dyDescent="0.15">
      <c r="A36" s="2">
        <v>1985</v>
      </c>
      <c r="B36" s="2" t="s">
        <v>54</v>
      </c>
      <c r="C36" s="2" t="b">
        <f>IF(Calc_guidance!B8&lt;&gt;"",Calc_guidance!B8)</f>
        <v>0</v>
      </c>
      <c r="D36" s="76" t="b">
        <f t="shared" si="8"/>
        <v>0</v>
      </c>
      <c r="E36" s="77" t="b">
        <f>IF(C36&lt;&gt;FALSE, Calc_guidance!T8)</f>
        <v>0</v>
      </c>
      <c r="F36" s="77" t="b">
        <f t="shared" si="1"/>
        <v>0</v>
      </c>
      <c r="G36" s="78" t="b">
        <f t="shared" si="2"/>
        <v>0</v>
      </c>
      <c r="H36" s="74"/>
      <c r="I36" s="74"/>
      <c r="J36" s="74"/>
      <c r="K36" s="74"/>
      <c r="L36" s="74"/>
      <c r="M36" s="73"/>
    </row>
    <row r="37" spans="1:13" ht="15" customHeight="1" x14ac:dyDescent="0.15">
      <c r="A37" s="2">
        <v>1986</v>
      </c>
      <c r="B37" s="2" t="s">
        <v>54</v>
      </c>
      <c r="C37" s="2" t="b">
        <f>IF(Calc_guidance!B9&lt;&gt;"",Calc_guidance!B9)</f>
        <v>0</v>
      </c>
      <c r="D37" s="76" t="b">
        <f t="shared" si="8"/>
        <v>0</v>
      </c>
      <c r="E37" s="77" t="b">
        <f>IF(C37&lt;&gt;FALSE, Calc_guidance!T9)</f>
        <v>0</v>
      </c>
      <c r="F37" s="77" t="b">
        <f t="shared" si="1"/>
        <v>0</v>
      </c>
      <c r="G37" s="78" t="b">
        <f t="shared" si="2"/>
        <v>0</v>
      </c>
      <c r="H37" s="74"/>
      <c r="I37" s="74"/>
      <c r="J37" s="74"/>
      <c r="K37" s="74"/>
      <c r="L37" s="74"/>
      <c r="M37" s="73"/>
    </row>
    <row r="38" spans="1:13" ht="15" customHeight="1" x14ac:dyDescent="0.15">
      <c r="A38" s="2">
        <v>1987</v>
      </c>
      <c r="B38" s="2" t="s">
        <v>54</v>
      </c>
      <c r="C38" s="2" t="b">
        <f>IF(Calc_guidance!B10&lt;&gt;"",Calc_guidance!B10)</f>
        <v>0</v>
      </c>
      <c r="D38" s="76" t="b">
        <f t="shared" si="8"/>
        <v>0</v>
      </c>
      <c r="E38" s="77" t="b">
        <f>IF(C38&lt;&gt;FALSE, Calc_guidance!T10)</f>
        <v>0</v>
      </c>
      <c r="F38" s="77" t="b">
        <f t="shared" si="1"/>
        <v>0</v>
      </c>
      <c r="G38" s="78" t="b">
        <f t="shared" si="2"/>
        <v>0</v>
      </c>
      <c r="H38" s="74"/>
      <c r="I38" s="74"/>
      <c r="J38" s="74"/>
      <c r="K38" s="74"/>
      <c r="L38" s="74"/>
      <c r="M38" s="73"/>
    </row>
    <row r="39" spans="1:13" ht="15" customHeight="1" x14ac:dyDescent="0.15">
      <c r="A39" s="2">
        <v>1988</v>
      </c>
      <c r="B39" s="2" t="s">
        <v>54</v>
      </c>
      <c r="C39" s="2" t="b">
        <f>IF(Calc_guidance!B11&lt;&gt;"",Calc_guidance!B11)</f>
        <v>0</v>
      </c>
      <c r="D39" s="76" t="b">
        <f t="shared" si="8"/>
        <v>0</v>
      </c>
      <c r="E39" s="77" t="b">
        <f>IF(C39&lt;&gt;FALSE, Calc_guidance!T11)</f>
        <v>0</v>
      </c>
      <c r="F39" s="77" t="b">
        <f t="shared" si="1"/>
        <v>0</v>
      </c>
      <c r="G39" s="78" t="b">
        <f t="shared" si="2"/>
        <v>0</v>
      </c>
      <c r="H39" s="74"/>
      <c r="I39" s="74"/>
      <c r="J39" s="74"/>
      <c r="K39" s="74"/>
      <c r="L39" s="74"/>
      <c r="M39" s="73"/>
    </row>
    <row r="40" spans="1:13" ht="15" customHeight="1" x14ac:dyDescent="0.15">
      <c r="A40" s="2">
        <v>1989</v>
      </c>
      <c r="B40" s="2" t="s">
        <v>54</v>
      </c>
      <c r="C40" s="2" t="b">
        <f>IF(Calc_guidance!B12&lt;&gt;"",Calc_guidance!B12)</f>
        <v>0</v>
      </c>
      <c r="D40" s="76" t="b">
        <f t="shared" si="8"/>
        <v>0</v>
      </c>
      <c r="E40" s="77" t="b">
        <f>IF(C40&lt;&gt;FALSE, Calc_guidance!T12)</f>
        <v>0</v>
      </c>
      <c r="F40" s="77" t="b">
        <f t="shared" si="1"/>
        <v>0</v>
      </c>
      <c r="G40" s="78" t="b">
        <f t="shared" si="2"/>
        <v>0</v>
      </c>
      <c r="H40" s="74"/>
      <c r="I40" s="74"/>
      <c r="J40" s="74"/>
      <c r="K40" s="74"/>
      <c r="L40" s="74"/>
      <c r="M40" s="73"/>
    </row>
    <row r="41" spans="1:13" ht="15" customHeight="1" x14ac:dyDescent="0.15">
      <c r="A41" s="2">
        <v>1990</v>
      </c>
      <c r="B41" s="2" t="s">
        <v>54</v>
      </c>
      <c r="C41" s="2" t="b">
        <f>IF(Calc_guidance!B13&lt;&gt;"",Calc_guidance!B13)</f>
        <v>0</v>
      </c>
      <c r="D41" s="76" t="b">
        <f t="shared" si="8"/>
        <v>0</v>
      </c>
      <c r="E41" s="77" t="b">
        <f>IF(C41&lt;&gt;FALSE, Calc_guidance!T13)</f>
        <v>0</v>
      </c>
      <c r="F41" s="77" t="b">
        <f t="shared" si="1"/>
        <v>0</v>
      </c>
      <c r="G41" s="78" t="b">
        <f t="shared" si="2"/>
        <v>0</v>
      </c>
      <c r="H41" s="74"/>
      <c r="I41" s="74"/>
      <c r="J41" s="74"/>
      <c r="K41" s="74"/>
      <c r="L41" s="74"/>
      <c r="M41" s="73"/>
    </row>
    <row r="42" spans="1:13" ht="15" customHeight="1" x14ac:dyDescent="0.15">
      <c r="A42" s="2">
        <v>1991</v>
      </c>
      <c r="B42" s="2" t="s">
        <v>54</v>
      </c>
      <c r="C42" s="2" t="b">
        <f>IF(Calc_guidance!B14&lt;&gt;"",Calc_guidance!B14)</f>
        <v>0</v>
      </c>
      <c r="D42" s="76" t="b">
        <f t="shared" si="8"/>
        <v>0</v>
      </c>
      <c r="E42" s="77" t="b">
        <f>IF(C42&lt;&gt;FALSE, Calc_guidance!T14)</f>
        <v>0</v>
      </c>
      <c r="F42" s="77" t="b">
        <f t="shared" si="1"/>
        <v>0</v>
      </c>
      <c r="G42" s="78" t="b">
        <f t="shared" si="2"/>
        <v>0</v>
      </c>
      <c r="H42" s="74"/>
      <c r="I42" s="74"/>
      <c r="J42" s="74"/>
      <c r="K42" s="74"/>
      <c r="L42" s="74"/>
      <c r="M42" s="73"/>
    </row>
    <row r="43" spans="1:13" ht="15" customHeight="1" x14ac:dyDescent="0.15">
      <c r="A43" s="2">
        <v>1992</v>
      </c>
      <c r="B43" s="2" t="s">
        <v>54</v>
      </c>
      <c r="C43" s="2" t="b">
        <f>IF(Calc_guidance!B15&lt;&gt;"",Calc_guidance!B15)</f>
        <v>0</v>
      </c>
      <c r="D43" s="76" t="b">
        <f t="shared" si="8"/>
        <v>0</v>
      </c>
      <c r="E43" s="77" t="b">
        <f>IF(C43&lt;&gt;FALSE, Calc_guidance!T15)</f>
        <v>0</v>
      </c>
      <c r="F43" s="77" t="b">
        <f t="shared" si="1"/>
        <v>0</v>
      </c>
      <c r="G43" s="78" t="b">
        <f t="shared" si="2"/>
        <v>0</v>
      </c>
      <c r="H43" s="74"/>
      <c r="I43" s="74"/>
      <c r="J43" s="74"/>
      <c r="K43" s="74"/>
      <c r="L43" s="74"/>
      <c r="M43" s="73"/>
    </row>
    <row r="44" spans="1:13" ht="15" customHeight="1" x14ac:dyDescent="0.15">
      <c r="A44" s="2">
        <v>1993</v>
      </c>
      <c r="B44" s="2" t="s">
        <v>54</v>
      </c>
      <c r="C44" s="2" t="b">
        <f>IF(Calc_guidance!B16&lt;&gt;"",Calc_guidance!B16)</f>
        <v>0</v>
      </c>
      <c r="D44" s="76" t="b">
        <f t="shared" si="8"/>
        <v>0</v>
      </c>
      <c r="E44" s="77" t="b">
        <f>IF(C44&lt;&gt;FALSE, Calc_guidance!T16)</f>
        <v>0</v>
      </c>
      <c r="F44" s="77" t="b">
        <f t="shared" si="1"/>
        <v>0</v>
      </c>
      <c r="G44" s="78" t="b">
        <f t="shared" si="2"/>
        <v>0</v>
      </c>
      <c r="H44" s="74"/>
      <c r="I44" s="74"/>
      <c r="J44" s="74"/>
      <c r="K44" s="74"/>
      <c r="L44" s="74"/>
      <c r="M44" s="73"/>
    </row>
    <row r="45" spans="1:13" ht="15" customHeight="1" x14ac:dyDescent="0.15">
      <c r="A45" s="2">
        <v>1994</v>
      </c>
      <c r="B45" s="2" t="s">
        <v>54</v>
      </c>
      <c r="C45" s="2" t="b">
        <f>IF(Calc_guidance!B17&lt;&gt;"",Calc_guidance!B17)</f>
        <v>0</v>
      </c>
      <c r="D45" s="76" t="b">
        <f t="shared" si="8"/>
        <v>0</v>
      </c>
      <c r="E45" s="77" t="b">
        <f>IF(C45&lt;&gt;FALSE, Calc_guidance!T17)</f>
        <v>0</v>
      </c>
      <c r="F45" s="77" t="b">
        <f t="shared" si="1"/>
        <v>0</v>
      </c>
      <c r="G45" s="78" t="b">
        <f t="shared" si="2"/>
        <v>0</v>
      </c>
      <c r="H45" s="74"/>
      <c r="I45" s="74"/>
      <c r="J45" s="74"/>
      <c r="K45" s="74"/>
      <c r="L45" s="74"/>
      <c r="M45" s="73"/>
    </row>
    <row r="46" spans="1:13" ht="15" customHeight="1" x14ac:dyDescent="0.15">
      <c r="A46" s="2">
        <v>1995</v>
      </c>
      <c r="B46" s="2" t="s">
        <v>54</v>
      </c>
      <c r="C46" s="2" t="b">
        <f>IF(Calc_guidance!B18&lt;&gt;"",Calc_guidance!B18)</f>
        <v>0</v>
      </c>
      <c r="D46" s="76" t="b">
        <f t="shared" si="8"/>
        <v>0</v>
      </c>
      <c r="E46" s="77" t="b">
        <f>IF(C46&lt;&gt;FALSE, Calc_guidance!T18)</f>
        <v>0</v>
      </c>
      <c r="F46" s="77" t="b">
        <f t="shared" si="1"/>
        <v>0</v>
      </c>
      <c r="G46" s="78" t="b">
        <f t="shared" si="2"/>
        <v>0</v>
      </c>
      <c r="H46" s="74"/>
      <c r="I46" s="74"/>
      <c r="J46" s="74"/>
      <c r="K46" s="74"/>
      <c r="L46" s="74"/>
      <c r="M46" s="73"/>
    </row>
    <row r="47" spans="1:13" ht="15" customHeight="1" x14ac:dyDescent="0.15">
      <c r="A47" s="2">
        <v>1996</v>
      </c>
      <c r="B47" s="2" t="s">
        <v>54</v>
      </c>
      <c r="C47" s="2" t="b">
        <f>IF(Calc_guidance!B19&lt;&gt;"",Calc_guidance!B19)</f>
        <v>0</v>
      </c>
      <c r="D47" s="76" t="b">
        <f t="shared" si="8"/>
        <v>0</v>
      </c>
      <c r="E47" s="77" t="b">
        <f>IF(C47&lt;&gt;FALSE, Calc_guidance!T19)</f>
        <v>0</v>
      </c>
      <c r="F47" s="77" t="b">
        <f t="shared" si="1"/>
        <v>0</v>
      </c>
      <c r="G47" s="78" t="b">
        <f t="shared" si="2"/>
        <v>0</v>
      </c>
      <c r="H47" s="74"/>
      <c r="I47" s="74"/>
      <c r="J47" s="74"/>
      <c r="K47" s="74"/>
      <c r="L47" s="74"/>
      <c r="M47" s="73"/>
    </row>
    <row r="48" spans="1:13" ht="15" customHeight="1" x14ac:dyDescent="0.15">
      <c r="A48" s="2">
        <v>1997</v>
      </c>
      <c r="B48" s="2" t="s">
        <v>54</v>
      </c>
      <c r="C48" s="2" t="b">
        <f>IF(Calc_guidance!B20&lt;&gt;"",Calc_guidance!B20)</f>
        <v>0</v>
      </c>
      <c r="D48" s="76" t="b">
        <f t="shared" si="8"/>
        <v>0</v>
      </c>
      <c r="E48" s="77" t="b">
        <f>IF(C48&lt;&gt;FALSE, Calc_guidance!T20)</f>
        <v>0</v>
      </c>
      <c r="F48" s="77" t="b">
        <f t="shared" si="1"/>
        <v>0</v>
      </c>
      <c r="G48" s="78" t="b">
        <f t="shared" si="2"/>
        <v>0</v>
      </c>
      <c r="H48" s="74"/>
      <c r="I48" s="74"/>
      <c r="J48" s="74"/>
      <c r="K48" s="74"/>
      <c r="L48" s="74"/>
      <c r="M48" s="73"/>
    </row>
    <row r="49" spans="1:13" ht="15" customHeight="1" x14ac:dyDescent="0.15">
      <c r="A49" s="2">
        <v>1998</v>
      </c>
      <c r="B49" s="2" t="s">
        <v>54</v>
      </c>
      <c r="C49" s="2" t="b">
        <f>IF(Calc_guidance!B21&lt;&gt;"",Calc_guidance!B21)</f>
        <v>0</v>
      </c>
      <c r="D49" s="76" t="b">
        <f t="shared" si="8"/>
        <v>0</v>
      </c>
      <c r="E49" s="77" t="b">
        <f>IF(C49&lt;&gt;FALSE, Calc_guidance!T21)</f>
        <v>0</v>
      </c>
      <c r="F49" s="77" t="b">
        <f t="shared" si="1"/>
        <v>0</v>
      </c>
      <c r="G49" s="78" t="b">
        <f t="shared" si="2"/>
        <v>0</v>
      </c>
      <c r="H49" s="74"/>
      <c r="I49" s="74"/>
      <c r="J49" s="74"/>
      <c r="K49" s="74"/>
      <c r="L49" s="74"/>
      <c r="M49" s="73"/>
    </row>
    <row r="50" spans="1:13" ht="15" customHeight="1" x14ac:dyDescent="0.15">
      <c r="A50" s="2">
        <v>1999</v>
      </c>
      <c r="B50" s="2" t="s">
        <v>54</v>
      </c>
      <c r="C50" s="2" t="b">
        <f>IF(Calc_guidance!B22&lt;&gt;"",Calc_guidance!B22)</f>
        <v>0</v>
      </c>
      <c r="D50" s="76" t="b">
        <f t="shared" si="8"/>
        <v>0</v>
      </c>
      <c r="E50" s="77" t="b">
        <f>IF(C50&lt;&gt;FALSE, Calc_guidance!T22)</f>
        <v>0</v>
      </c>
      <c r="F50" s="77" t="b">
        <f t="shared" si="1"/>
        <v>0</v>
      </c>
      <c r="G50" s="78" t="b">
        <f t="shared" si="2"/>
        <v>0</v>
      </c>
      <c r="H50" s="74"/>
      <c r="I50" s="74"/>
      <c r="J50" s="74"/>
      <c r="K50" s="74"/>
      <c r="L50" s="74"/>
      <c r="M50" s="73"/>
    </row>
    <row r="51" spans="1:13" ht="15" customHeight="1" x14ac:dyDescent="0.15">
      <c r="A51" s="2">
        <v>2000</v>
      </c>
      <c r="B51" s="2" t="s">
        <v>54</v>
      </c>
      <c r="C51" s="2" t="b">
        <f>IF(Calc_guidance!B23&lt;&gt;"",Calc_guidance!B23)</f>
        <v>0</v>
      </c>
      <c r="D51" s="76" t="b">
        <f t="shared" si="8"/>
        <v>0</v>
      </c>
      <c r="E51" s="77" t="b">
        <f>IF(C51&lt;&gt;FALSE, Calc_guidance!T23)</f>
        <v>0</v>
      </c>
      <c r="F51" s="77" t="b">
        <f t="shared" si="1"/>
        <v>0</v>
      </c>
      <c r="G51" s="78" t="b">
        <f t="shared" si="2"/>
        <v>0</v>
      </c>
      <c r="H51" s="74"/>
      <c r="I51" s="74"/>
      <c r="J51" s="74"/>
      <c r="K51" s="74"/>
      <c r="L51" s="74"/>
      <c r="M51" s="73"/>
    </row>
    <row r="52" spans="1:13" ht="15" customHeight="1" x14ac:dyDescent="0.15">
      <c r="A52" s="2">
        <v>2001</v>
      </c>
      <c r="B52" s="2" t="s">
        <v>54</v>
      </c>
      <c r="C52" s="2" t="b">
        <f>IF(Calc_guidance!B24&lt;&gt;"",Calc_guidance!B24)</f>
        <v>0</v>
      </c>
      <c r="D52" s="76" t="b">
        <f t="shared" si="8"/>
        <v>0</v>
      </c>
      <c r="E52" s="77" t="b">
        <f>IF(C52&lt;&gt;FALSE, Calc_guidance!T24)</f>
        <v>0</v>
      </c>
      <c r="F52" s="77" t="b">
        <f t="shared" si="1"/>
        <v>0</v>
      </c>
      <c r="G52" s="78" t="b">
        <f t="shared" si="2"/>
        <v>0</v>
      </c>
      <c r="H52" s="74"/>
      <c r="I52" s="74"/>
      <c r="J52" s="74"/>
      <c r="K52" s="74"/>
      <c r="L52" s="74"/>
      <c r="M52" s="73"/>
    </row>
    <row r="53" spans="1:13" ht="15" customHeight="1" x14ac:dyDescent="0.15">
      <c r="A53" s="2">
        <v>2002</v>
      </c>
      <c r="B53" s="2" t="s">
        <v>54</v>
      </c>
      <c r="C53" s="2" t="b">
        <f>IF(Calc_guidance!B25&lt;&gt;"",Calc_guidance!B25)</f>
        <v>0</v>
      </c>
      <c r="D53" s="76" t="b">
        <f t="shared" si="8"/>
        <v>0</v>
      </c>
      <c r="E53" s="77" t="b">
        <f>IF(C53&lt;&gt;FALSE, Calc_guidance!T25)</f>
        <v>0</v>
      </c>
      <c r="F53" s="77" t="b">
        <f t="shared" si="1"/>
        <v>0</v>
      </c>
      <c r="G53" s="78" t="b">
        <f t="shared" si="2"/>
        <v>0</v>
      </c>
      <c r="H53" s="74"/>
      <c r="I53" s="74"/>
      <c r="J53" s="74"/>
      <c r="K53" s="74"/>
      <c r="L53" s="74"/>
      <c r="M53" s="73"/>
    </row>
    <row r="54" spans="1:13" ht="15" customHeight="1" x14ac:dyDescent="0.15">
      <c r="A54" s="2">
        <v>2003</v>
      </c>
      <c r="B54" s="2" t="s">
        <v>54</v>
      </c>
      <c r="C54" s="2" t="b">
        <f>IF(Calc_guidance!B26&lt;&gt;"",Calc_guidance!B26)</f>
        <v>0</v>
      </c>
      <c r="D54" s="76" t="b">
        <f t="shared" si="8"/>
        <v>0</v>
      </c>
      <c r="E54" s="77" t="b">
        <f>IF(C54&lt;&gt;FALSE, Calc_guidance!T26)</f>
        <v>0</v>
      </c>
      <c r="F54" s="77" t="b">
        <f t="shared" si="1"/>
        <v>0</v>
      </c>
      <c r="G54" s="78" t="b">
        <f t="shared" si="2"/>
        <v>0</v>
      </c>
      <c r="H54" s="74"/>
      <c r="I54" s="74"/>
      <c r="J54" s="74"/>
      <c r="K54" s="74"/>
      <c r="L54" s="74"/>
      <c r="M54" s="73"/>
    </row>
    <row r="55" spans="1:13" ht="15" customHeight="1" x14ac:dyDescent="0.15">
      <c r="A55" s="2">
        <v>2004</v>
      </c>
      <c r="B55" s="2" t="s">
        <v>54</v>
      </c>
      <c r="C55" s="2" t="b">
        <f>IF(Calc_guidance!B27&lt;&gt;"",Calc_guidance!B27)</f>
        <v>0</v>
      </c>
      <c r="D55" s="76" t="b">
        <f t="shared" si="8"/>
        <v>0</v>
      </c>
      <c r="E55" s="77" t="b">
        <f>IF(C55&lt;&gt;FALSE, Calc_guidance!T27)</f>
        <v>0</v>
      </c>
      <c r="F55" s="77" t="b">
        <f t="shared" si="1"/>
        <v>0</v>
      </c>
      <c r="G55" s="78" t="b">
        <f t="shared" si="2"/>
        <v>0</v>
      </c>
      <c r="H55" s="74"/>
      <c r="I55" s="74"/>
      <c r="J55" s="74"/>
      <c r="K55" s="74"/>
      <c r="L55" s="74"/>
      <c r="M55" s="73"/>
    </row>
    <row r="56" spans="1:13" ht="15" customHeight="1" x14ac:dyDescent="0.15">
      <c r="A56" s="2">
        <v>2005</v>
      </c>
      <c r="B56" s="2" t="s">
        <v>54</v>
      </c>
      <c r="C56" s="2" t="b">
        <f>IF(Calc_guidance!B28&lt;&gt;"",Calc_guidance!B28)</f>
        <v>0</v>
      </c>
      <c r="D56" s="76" t="b">
        <f t="shared" si="8"/>
        <v>0</v>
      </c>
      <c r="E56" s="77" t="b">
        <f>IF(C56&lt;&gt;FALSE, Calc_guidance!T28)</f>
        <v>0</v>
      </c>
      <c r="F56" s="77" t="b">
        <f t="shared" si="1"/>
        <v>0</v>
      </c>
      <c r="G56" s="78" t="b">
        <f t="shared" si="2"/>
        <v>0</v>
      </c>
      <c r="H56" s="74"/>
      <c r="I56" s="74"/>
      <c r="J56" s="74"/>
      <c r="K56" s="74"/>
      <c r="L56" s="74"/>
      <c r="M56" s="73"/>
    </row>
    <row r="57" spans="1:13" ht="15" customHeight="1" x14ac:dyDescent="0.15">
      <c r="A57" s="2">
        <v>2006</v>
      </c>
      <c r="B57" s="2" t="s">
        <v>54</v>
      </c>
      <c r="C57" s="2" t="b">
        <f>IF(Calc_guidance!B29&lt;&gt;"",Calc_guidance!B29)</f>
        <v>0</v>
      </c>
      <c r="D57" s="76" t="b">
        <f t="shared" si="8"/>
        <v>0</v>
      </c>
      <c r="E57" s="77" t="b">
        <f>IF(C57&lt;&gt;FALSE, Calc_guidance!T29)</f>
        <v>0</v>
      </c>
      <c r="F57" s="77" t="b">
        <f t="shared" si="1"/>
        <v>0</v>
      </c>
      <c r="G57" s="78" t="b">
        <f t="shared" si="2"/>
        <v>0</v>
      </c>
      <c r="H57" s="74"/>
      <c r="I57" s="74"/>
      <c r="J57" s="74"/>
      <c r="K57" s="74"/>
      <c r="L57" s="74"/>
      <c r="M57" s="73"/>
    </row>
    <row r="58" spans="1:13" ht="15" customHeight="1" x14ac:dyDescent="0.15">
      <c r="A58" s="2">
        <v>2007</v>
      </c>
      <c r="B58" s="2" t="s">
        <v>54</v>
      </c>
      <c r="C58" s="2" t="b">
        <f>IF(Calc_guidance!B30&lt;&gt;"",Calc_guidance!B30)</f>
        <v>0</v>
      </c>
      <c r="D58" s="76" t="b">
        <f t="shared" si="8"/>
        <v>0</v>
      </c>
      <c r="E58" s="77" t="b">
        <f>IF(C58&lt;&gt;FALSE, Calc_guidance!T30)</f>
        <v>0</v>
      </c>
      <c r="F58" s="77" t="b">
        <f t="shared" si="1"/>
        <v>0</v>
      </c>
      <c r="G58" s="78" t="b">
        <f t="shared" si="2"/>
        <v>0</v>
      </c>
      <c r="H58" s="74"/>
      <c r="I58" s="74"/>
      <c r="J58" s="74"/>
      <c r="K58" s="74"/>
      <c r="L58" s="74"/>
      <c r="M58" s="73"/>
    </row>
    <row r="59" spans="1:13" ht="15" customHeight="1" x14ac:dyDescent="0.15">
      <c r="A59" s="2">
        <v>2008</v>
      </c>
      <c r="B59" s="2" t="s">
        <v>54</v>
      </c>
      <c r="C59" s="2" t="b">
        <f>IF(Calc_guidance!B31&lt;&gt;"",Calc_guidance!B31)</f>
        <v>0</v>
      </c>
      <c r="D59" s="76" t="b">
        <f t="shared" si="8"/>
        <v>0</v>
      </c>
      <c r="E59" s="77" t="b">
        <f>IF(C59&lt;&gt;FALSE, Calc_guidance!T31)</f>
        <v>0</v>
      </c>
      <c r="F59" s="77" t="b">
        <f t="shared" si="1"/>
        <v>0</v>
      </c>
      <c r="G59" s="78" t="b">
        <f t="shared" si="2"/>
        <v>0</v>
      </c>
      <c r="H59" s="74"/>
      <c r="I59" s="74"/>
      <c r="J59" s="74"/>
      <c r="K59" s="74"/>
      <c r="L59" s="74"/>
      <c r="M59" s="73"/>
    </row>
    <row r="60" spans="1:13" ht="15" customHeight="1" x14ac:dyDescent="0.15">
      <c r="A60" s="2">
        <v>2009</v>
      </c>
      <c r="B60" s="2" t="s">
        <v>54</v>
      </c>
      <c r="C60" s="2" t="b">
        <f>IF(Calc_guidance!B32&lt;&gt;"",Calc_guidance!B32)</f>
        <v>0</v>
      </c>
      <c r="D60" s="76" t="b">
        <f t="shared" si="8"/>
        <v>0</v>
      </c>
      <c r="E60" s="77" t="b">
        <f>IF(C60&lt;&gt;FALSE, Calc_guidance!T32)</f>
        <v>0</v>
      </c>
      <c r="F60" s="77" t="b">
        <f t="shared" si="1"/>
        <v>0</v>
      </c>
      <c r="G60" s="78" t="b">
        <f t="shared" si="2"/>
        <v>0</v>
      </c>
      <c r="H60" s="74"/>
      <c r="I60" s="74"/>
      <c r="J60" s="74"/>
      <c r="K60" s="74"/>
      <c r="L60" s="74"/>
      <c r="M60" s="73"/>
    </row>
    <row r="61" spans="1:13" ht="15" customHeight="1" x14ac:dyDescent="0.15">
      <c r="A61" s="2">
        <v>2010</v>
      </c>
      <c r="B61" s="2" t="s">
        <v>54</v>
      </c>
      <c r="C61" s="2" t="b">
        <f>IF(Calc_guidance!B33&lt;&gt;"",Calc_guidance!B33)</f>
        <v>0</v>
      </c>
      <c r="D61" s="76" t="b">
        <f t="shared" si="8"/>
        <v>0</v>
      </c>
      <c r="E61" s="77" t="b">
        <f>IF(C61&lt;&gt;FALSE, Calc_guidance!T33)</f>
        <v>0</v>
      </c>
      <c r="F61" s="77" t="b">
        <f t="shared" si="1"/>
        <v>0</v>
      </c>
      <c r="G61" s="78" t="b">
        <f t="shared" si="2"/>
        <v>0</v>
      </c>
      <c r="H61" s="74"/>
      <c r="I61" s="74"/>
      <c r="J61" s="74"/>
      <c r="K61" s="74"/>
      <c r="L61" s="74"/>
      <c r="M61" s="73"/>
    </row>
    <row r="62" spans="1:13" ht="15" customHeight="1" x14ac:dyDescent="0.15">
      <c r="A62" s="2">
        <v>1981</v>
      </c>
      <c r="B62" s="83" t="s">
        <v>55</v>
      </c>
      <c r="C62" s="2" t="b">
        <f>IF(Calc_guidance!B4&lt;&gt;"",Calc_guidance!B4)</f>
        <v>0</v>
      </c>
      <c r="D62" s="76" t="b">
        <f t="shared" ref="D62" si="9">IF(C62&lt;&gt;FALSE, IF(C62&gt;$C$94,"1","0") )</f>
        <v>0</v>
      </c>
      <c r="E62" s="77" t="b">
        <f>IF(C62&lt;&gt;FALSE, Calc_guidance!U4)</f>
        <v>0</v>
      </c>
      <c r="F62" s="77" t="b">
        <f t="shared" si="1"/>
        <v>0</v>
      </c>
      <c r="G62" s="78" t="b">
        <f t="shared" si="2"/>
        <v>0</v>
      </c>
      <c r="H62" s="74"/>
      <c r="I62" s="74"/>
      <c r="J62" s="74"/>
      <c r="K62" s="74"/>
      <c r="L62" s="74"/>
      <c r="M62" s="73"/>
    </row>
    <row r="63" spans="1:13" ht="15" customHeight="1" x14ac:dyDescent="0.15">
      <c r="A63" s="2">
        <v>1982</v>
      </c>
      <c r="B63" s="83" t="s">
        <v>56</v>
      </c>
      <c r="C63" s="2" t="b">
        <f>IF(Calc_guidance!B5&lt;&gt;"",Calc_guidance!B5)</f>
        <v>0</v>
      </c>
      <c r="D63" s="76" t="b">
        <f t="shared" ref="D63:D91" si="10">IF(C63&lt;&gt;FALSE, IF(C63&gt;$C$94,"1","0") )</f>
        <v>0</v>
      </c>
      <c r="E63" s="77" t="b">
        <f>IF(C63&lt;&gt;FALSE, Calc_guidance!U5)</f>
        <v>0</v>
      </c>
      <c r="F63" s="77" t="b">
        <f t="shared" si="1"/>
        <v>0</v>
      </c>
      <c r="G63" s="78" t="b">
        <f t="shared" si="2"/>
        <v>0</v>
      </c>
      <c r="H63" s="74"/>
      <c r="I63" s="74"/>
      <c r="J63" s="74"/>
      <c r="K63" s="74"/>
      <c r="L63" s="74"/>
      <c r="M63" s="73"/>
    </row>
    <row r="64" spans="1:13" ht="15" customHeight="1" x14ac:dyDescent="0.15">
      <c r="A64" s="2">
        <v>1983</v>
      </c>
      <c r="B64" s="83" t="s">
        <v>56</v>
      </c>
      <c r="C64" s="2" t="b">
        <f>IF(Calc_guidance!B6&lt;&gt;"",Calc_guidance!B6)</f>
        <v>0</v>
      </c>
      <c r="D64" s="76" t="b">
        <f t="shared" si="10"/>
        <v>0</v>
      </c>
      <c r="E64" s="77" t="b">
        <f>IF(C64&lt;&gt;FALSE, Calc_guidance!U6)</f>
        <v>0</v>
      </c>
      <c r="F64" s="77" t="b">
        <f t="shared" si="1"/>
        <v>0</v>
      </c>
      <c r="G64" s="78" t="b">
        <f t="shared" si="2"/>
        <v>0</v>
      </c>
      <c r="H64" s="74"/>
      <c r="I64" s="74"/>
      <c r="J64" s="74"/>
      <c r="K64" s="74"/>
      <c r="L64" s="74"/>
      <c r="M64" s="73"/>
    </row>
    <row r="65" spans="1:13" ht="15" customHeight="1" x14ac:dyDescent="0.15">
      <c r="A65" s="2">
        <v>1984</v>
      </c>
      <c r="B65" s="83" t="s">
        <v>56</v>
      </c>
      <c r="C65" s="2" t="b">
        <f>IF(Calc_guidance!B7&lt;&gt;"",Calc_guidance!B7)</f>
        <v>0</v>
      </c>
      <c r="D65" s="76" t="b">
        <f t="shared" si="10"/>
        <v>0</v>
      </c>
      <c r="E65" s="77" t="b">
        <f>IF(C65&lt;&gt;FALSE, Calc_guidance!U7)</f>
        <v>0</v>
      </c>
      <c r="F65" s="77" t="b">
        <f t="shared" si="1"/>
        <v>0</v>
      </c>
      <c r="G65" s="78" t="b">
        <f t="shared" si="2"/>
        <v>0</v>
      </c>
      <c r="H65" s="74"/>
      <c r="I65" s="74"/>
      <c r="J65" s="74"/>
      <c r="K65" s="74"/>
      <c r="L65" s="74"/>
      <c r="M65" s="73"/>
    </row>
    <row r="66" spans="1:13" ht="15" customHeight="1" x14ac:dyDescent="0.15">
      <c r="A66" s="2">
        <v>1985</v>
      </c>
      <c r="B66" s="83" t="s">
        <v>56</v>
      </c>
      <c r="C66" s="2" t="b">
        <f>IF(Calc_guidance!B8&lt;&gt;"",Calc_guidance!B8)</f>
        <v>0</v>
      </c>
      <c r="D66" s="76" t="b">
        <f t="shared" si="10"/>
        <v>0</v>
      </c>
      <c r="E66" s="77" t="b">
        <f>IF(C66&lt;&gt;FALSE, Calc_guidance!U8)</f>
        <v>0</v>
      </c>
      <c r="F66" s="77" t="b">
        <f t="shared" ref="F66:F91" si="11">IF(C66&lt;&gt;FALSE, ROUND(E66,1))</f>
        <v>0</v>
      </c>
      <c r="G66" s="78" t="b">
        <f t="shared" ref="G66:G91" si="12">IF(C66&lt;&gt;FALSE, IF(D66="1",(E66-1)^2, E66^2) )</f>
        <v>0</v>
      </c>
      <c r="H66" s="74"/>
      <c r="I66" s="74"/>
      <c r="J66" s="74"/>
      <c r="K66" s="74"/>
      <c r="L66" s="74"/>
      <c r="M66" s="73"/>
    </row>
    <row r="67" spans="1:13" ht="15" customHeight="1" x14ac:dyDescent="0.15">
      <c r="A67" s="2">
        <v>1986</v>
      </c>
      <c r="B67" s="83" t="s">
        <v>56</v>
      </c>
      <c r="C67" s="2" t="b">
        <f>IF(Calc_guidance!B9&lt;&gt;"",Calc_guidance!B9)</f>
        <v>0</v>
      </c>
      <c r="D67" s="76" t="b">
        <f t="shared" si="10"/>
        <v>0</v>
      </c>
      <c r="E67" s="77" t="b">
        <f>IF(C67&lt;&gt;FALSE, Calc_guidance!U9)</f>
        <v>0</v>
      </c>
      <c r="F67" s="77" t="b">
        <f t="shared" si="11"/>
        <v>0</v>
      </c>
      <c r="G67" s="78" t="b">
        <f t="shared" si="12"/>
        <v>0</v>
      </c>
      <c r="H67" s="74"/>
      <c r="I67" s="74"/>
      <c r="J67" s="74"/>
      <c r="K67" s="74"/>
      <c r="L67" s="74"/>
      <c r="M67" s="73"/>
    </row>
    <row r="68" spans="1:13" ht="15" customHeight="1" x14ac:dyDescent="0.15">
      <c r="A68" s="2">
        <v>1987</v>
      </c>
      <c r="B68" s="83" t="s">
        <v>56</v>
      </c>
      <c r="C68" s="2" t="b">
        <f>IF(Calc_guidance!B10&lt;&gt;"",Calc_guidance!B10)</f>
        <v>0</v>
      </c>
      <c r="D68" s="76" t="b">
        <f t="shared" si="10"/>
        <v>0</v>
      </c>
      <c r="E68" s="77" t="b">
        <f>IF(C68&lt;&gt;FALSE, Calc_guidance!U10)</f>
        <v>0</v>
      </c>
      <c r="F68" s="77" t="b">
        <f t="shared" si="11"/>
        <v>0</v>
      </c>
      <c r="G68" s="78" t="b">
        <f t="shared" si="12"/>
        <v>0</v>
      </c>
      <c r="H68" s="74"/>
      <c r="I68" s="74"/>
      <c r="J68" s="74"/>
      <c r="K68" s="74"/>
      <c r="L68" s="74"/>
      <c r="M68" s="73"/>
    </row>
    <row r="69" spans="1:13" ht="15" customHeight="1" x14ac:dyDescent="0.15">
      <c r="A69" s="2">
        <v>1988</v>
      </c>
      <c r="B69" s="83" t="s">
        <v>56</v>
      </c>
      <c r="C69" s="2" t="b">
        <f>IF(Calc_guidance!B11&lt;&gt;"",Calc_guidance!B11)</f>
        <v>0</v>
      </c>
      <c r="D69" s="76" t="b">
        <f t="shared" si="10"/>
        <v>0</v>
      </c>
      <c r="E69" s="77" t="b">
        <f>IF(C69&lt;&gt;FALSE, Calc_guidance!U11)</f>
        <v>0</v>
      </c>
      <c r="F69" s="77" t="b">
        <f t="shared" si="11"/>
        <v>0</v>
      </c>
      <c r="G69" s="78" t="b">
        <f t="shared" si="12"/>
        <v>0</v>
      </c>
      <c r="H69" s="74"/>
      <c r="I69" s="74"/>
      <c r="J69" s="74"/>
      <c r="K69" s="74"/>
      <c r="L69" s="74"/>
      <c r="M69" s="73"/>
    </row>
    <row r="70" spans="1:13" ht="15" customHeight="1" x14ac:dyDescent="0.15">
      <c r="A70" s="2">
        <v>1989</v>
      </c>
      <c r="B70" s="83" t="s">
        <v>56</v>
      </c>
      <c r="C70" s="2" t="b">
        <f>IF(Calc_guidance!B12&lt;&gt;"",Calc_guidance!B12)</f>
        <v>0</v>
      </c>
      <c r="D70" s="76" t="b">
        <f t="shared" si="10"/>
        <v>0</v>
      </c>
      <c r="E70" s="77" t="b">
        <f>IF(C70&lt;&gt;FALSE, Calc_guidance!U12)</f>
        <v>0</v>
      </c>
      <c r="F70" s="77" t="b">
        <f t="shared" si="11"/>
        <v>0</v>
      </c>
      <c r="G70" s="78" t="b">
        <f t="shared" si="12"/>
        <v>0</v>
      </c>
      <c r="H70" s="74"/>
      <c r="I70" s="74"/>
      <c r="J70" s="74"/>
      <c r="K70" s="74"/>
      <c r="L70" s="74"/>
      <c r="M70" s="73"/>
    </row>
    <row r="71" spans="1:13" ht="15" customHeight="1" x14ac:dyDescent="0.15">
      <c r="A71" s="2">
        <v>1990</v>
      </c>
      <c r="B71" s="83" t="s">
        <v>56</v>
      </c>
      <c r="C71" s="2" t="b">
        <f>IF(Calc_guidance!B13&lt;&gt;"",Calc_guidance!B13)</f>
        <v>0</v>
      </c>
      <c r="D71" s="76" t="b">
        <f t="shared" si="10"/>
        <v>0</v>
      </c>
      <c r="E71" s="77" t="b">
        <f>IF(C71&lt;&gt;FALSE, Calc_guidance!U13)</f>
        <v>0</v>
      </c>
      <c r="F71" s="77" t="b">
        <f t="shared" si="11"/>
        <v>0</v>
      </c>
      <c r="G71" s="78" t="b">
        <f t="shared" si="12"/>
        <v>0</v>
      </c>
      <c r="H71" s="74"/>
      <c r="I71" s="74"/>
      <c r="J71" s="74"/>
      <c r="K71" s="74"/>
      <c r="L71" s="74"/>
      <c r="M71" s="73"/>
    </row>
    <row r="72" spans="1:13" ht="15" customHeight="1" x14ac:dyDescent="0.15">
      <c r="A72" s="2">
        <v>1991</v>
      </c>
      <c r="B72" s="83" t="s">
        <v>56</v>
      </c>
      <c r="C72" s="2" t="b">
        <f>IF(Calc_guidance!B14&lt;&gt;"",Calc_guidance!B14)</f>
        <v>0</v>
      </c>
      <c r="D72" s="76" t="b">
        <f t="shared" si="10"/>
        <v>0</v>
      </c>
      <c r="E72" s="77" t="b">
        <f>IF(C72&lt;&gt;FALSE, Calc_guidance!U14)</f>
        <v>0</v>
      </c>
      <c r="F72" s="77" t="b">
        <f t="shared" si="11"/>
        <v>0</v>
      </c>
      <c r="G72" s="78" t="b">
        <f t="shared" si="12"/>
        <v>0</v>
      </c>
      <c r="H72" s="74"/>
      <c r="I72" s="74"/>
      <c r="J72" s="74"/>
      <c r="K72" s="74"/>
      <c r="L72" s="74"/>
      <c r="M72" s="73"/>
    </row>
    <row r="73" spans="1:13" ht="15" customHeight="1" x14ac:dyDescent="0.15">
      <c r="A73" s="2">
        <v>1992</v>
      </c>
      <c r="B73" s="83" t="s">
        <v>56</v>
      </c>
      <c r="C73" s="2" t="b">
        <f>IF(Calc_guidance!B15&lt;&gt;"",Calc_guidance!B15)</f>
        <v>0</v>
      </c>
      <c r="D73" s="76" t="b">
        <f t="shared" si="10"/>
        <v>0</v>
      </c>
      <c r="E73" s="77" t="b">
        <f>IF(C73&lt;&gt;FALSE, Calc_guidance!U15)</f>
        <v>0</v>
      </c>
      <c r="F73" s="77" t="b">
        <f t="shared" si="11"/>
        <v>0</v>
      </c>
      <c r="G73" s="78" t="b">
        <f t="shared" si="12"/>
        <v>0</v>
      </c>
      <c r="H73" s="74"/>
      <c r="I73" s="74"/>
      <c r="J73" s="74"/>
      <c r="K73" s="74"/>
      <c r="L73" s="74"/>
      <c r="M73" s="73"/>
    </row>
    <row r="74" spans="1:13" ht="15" customHeight="1" x14ac:dyDescent="0.15">
      <c r="A74" s="2">
        <v>1993</v>
      </c>
      <c r="B74" s="83" t="s">
        <v>56</v>
      </c>
      <c r="C74" s="2" t="b">
        <f>IF(Calc_guidance!B16&lt;&gt;"",Calc_guidance!B16)</f>
        <v>0</v>
      </c>
      <c r="D74" s="76" t="b">
        <f t="shared" si="10"/>
        <v>0</v>
      </c>
      <c r="E74" s="77" t="b">
        <f>IF(C74&lt;&gt;FALSE, Calc_guidance!U16)</f>
        <v>0</v>
      </c>
      <c r="F74" s="77" t="b">
        <f t="shared" si="11"/>
        <v>0</v>
      </c>
      <c r="G74" s="78" t="b">
        <f t="shared" si="12"/>
        <v>0</v>
      </c>
      <c r="H74" s="74"/>
      <c r="I74" s="74"/>
      <c r="J74" s="74"/>
      <c r="K74" s="74"/>
      <c r="L74" s="74"/>
      <c r="M74" s="73"/>
    </row>
    <row r="75" spans="1:13" ht="15" customHeight="1" x14ac:dyDescent="0.15">
      <c r="A75" s="2">
        <v>1994</v>
      </c>
      <c r="B75" s="83" t="s">
        <v>56</v>
      </c>
      <c r="C75" s="2" t="b">
        <f>IF(Calc_guidance!B17&lt;&gt;"",Calc_guidance!B17)</f>
        <v>0</v>
      </c>
      <c r="D75" s="76" t="b">
        <f t="shared" si="10"/>
        <v>0</v>
      </c>
      <c r="E75" s="77" t="b">
        <f>IF(C75&lt;&gt;FALSE, Calc_guidance!U17)</f>
        <v>0</v>
      </c>
      <c r="F75" s="77" t="b">
        <f t="shared" si="11"/>
        <v>0</v>
      </c>
      <c r="G75" s="78" t="b">
        <f t="shared" si="12"/>
        <v>0</v>
      </c>
      <c r="H75" s="74"/>
      <c r="I75" s="74"/>
      <c r="J75" s="74"/>
      <c r="K75" s="74"/>
      <c r="L75" s="74"/>
      <c r="M75" s="73"/>
    </row>
    <row r="76" spans="1:13" ht="15" customHeight="1" x14ac:dyDescent="0.15">
      <c r="A76" s="2">
        <v>1995</v>
      </c>
      <c r="B76" s="83" t="s">
        <v>56</v>
      </c>
      <c r="C76" s="2" t="b">
        <f>IF(Calc_guidance!B18&lt;&gt;"",Calc_guidance!B18)</f>
        <v>0</v>
      </c>
      <c r="D76" s="76" t="b">
        <f t="shared" si="10"/>
        <v>0</v>
      </c>
      <c r="E76" s="77" t="b">
        <f>IF(C76&lt;&gt;FALSE, Calc_guidance!U18)</f>
        <v>0</v>
      </c>
      <c r="F76" s="77" t="b">
        <f t="shared" si="11"/>
        <v>0</v>
      </c>
      <c r="G76" s="78" t="b">
        <f t="shared" si="12"/>
        <v>0</v>
      </c>
      <c r="H76" s="74"/>
      <c r="I76" s="74"/>
      <c r="J76" s="74"/>
      <c r="K76" s="74"/>
      <c r="L76" s="74"/>
      <c r="M76" s="73"/>
    </row>
    <row r="77" spans="1:13" ht="15" customHeight="1" x14ac:dyDescent="0.15">
      <c r="A77" s="2">
        <v>1996</v>
      </c>
      <c r="B77" s="83" t="s">
        <v>56</v>
      </c>
      <c r="C77" s="2" t="b">
        <f>IF(Calc_guidance!B19&lt;&gt;"",Calc_guidance!B19)</f>
        <v>0</v>
      </c>
      <c r="D77" s="76" t="b">
        <f t="shared" si="10"/>
        <v>0</v>
      </c>
      <c r="E77" s="77" t="b">
        <f>IF(C77&lt;&gt;FALSE, Calc_guidance!U19)</f>
        <v>0</v>
      </c>
      <c r="F77" s="77" t="b">
        <f t="shared" si="11"/>
        <v>0</v>
      </c>
      <c r="G77" s="78" t="b">
        <f t="shared" si="12"/>
        <v>0</v>
      </c>
      <c r="H77" s="74"/>
      <c r="I77" s="74"/>
      <c r="J77" s="74"/>
      <c r="K77" s="74"/>
      <c r="L77" s="74"/>
      <c r="M77" s="73"/>
    </row>
    <row r="78" spans="1:13" ht="15" customHeight="1" x14ac:dyDescent="0.15">
      <c r="A78" s="2">
        <v>1997</v>
      </c>
      <c r="B78" s="83" t="s">
        <v>56</v>
      </c>
      <c r="C78" s="2" t="b">
        <f>IF(Calc_guidance!B20&lt;&gt;"",Calc_guidance!B20)</f>
        <v>0</v>
      </c>
      <c r="D78" s="76" t="b">
        <f t="shared" si="10"/>
        <v>0</v>
      </c>
      <c r="E78" s="77" t="b">
        <f>IF(C78&lt;&gt;FALSE, Calc_guidance!U20)</f>
        <v>0</v>
      </c>
      <c r="F78" s="77" t="b">
        <f t="shared" si="11"/>
        <v>0</v>
      </c>
      <c r="G78" s="78" t="b">
        <f t="shared" si="12"/>
        <v>0</v>
      </c>
      <c r="H78" s="74"/>
      <c r="I78" s="74"/>
      <c r="J78" s="74"/>
      <c r="K78" s="74"/>
      <c r="L78" s="74"/>
      <c r="M78" s="73"/>
    </row>
    <row r="79" spans="1:13" ht="15" customHeight="1" x14ac:dyDescent="0.15">
      <c r="A79" s="2">
        <v>1998</v>
      </c>
      <c r="B79" s="83" t="s">
        <v>56</v>
      </c>
      <c r="C79" s="2" t="b">
        <f>IF(Calc_guidance!B21&lt;&gt;"",Calc_guidance!B21)</f>
        <v>0</v>
      </c>
      <c r="D79" s="76" t="b">
        <f t="shared" si="10"/>
        <v>0</v>
      </c>
      <c r="E79" s="77" t="b">
        <f>IF(C79&lt;&gt;FALSE, Calc_guidance!U21)</f>
        <v>0</v>
      </c>
      <c r="F79" s="77" t="b">
        <f t="shared" si="11"/>
        <v>0</v>
      </c>
      <c r="G79" s="78" t="b">
        <f t="shared" si="12"/>
        <v>0</v>
      </c>
      <c r="H79" s="74"/>
      <c r="I79" s="74"/>
      <c r="J79" s="74"/>
      <c r="K79" s="74"/>
      <c r="L79" s="74"/>
      <c r="M79" s="73"/>
    </row>
    <row r="80" spans="1:13" ht="15" customHeight="1" x14ac:dyDescent="0.15">
      <c r="A80" s="2">
        <v>1999</v>
      </c>
      <c r="B80" s="83" t="s">
        <v>56</v>
      </c>
      <c r="C80" s="2" t="b">
        <f>IF(Calc_guidance!B22&lt;&gt;"",Calc_guidance!B22)</f>
        <v>0</v>
      </c>
      <c r="D80" s="76" t="b">
        <f t="shared" si="10"/>
        <v>0</v>
      </c>
      <c r="E80" s="77" t="b">
        <f>IF(C80&lt;&gt;FALSE, Calc_guidance!U22)</f>
        <v>0</v>
      </c>
      <c r="F80" s="77" t="b">
        <f t="shared" si="11"/>
        <v>0</v>
      </c>
      <c r="G80" s="78" t="b">
        <f t="shared" si="12"/>
        <v>0</v>
      </c>
      <c r="H80" s="74"/>
      <c r="I80" s="74"/>
      <c r="J80" s="74"/>
      <c r="K80" s="74"/>
      <c r="L80" s="74"/>
      <c r="M80" s="73"/>
    </row>
    <row r="81" spans="1:13" ht="15" customHeight="1" x14ac:dyDescent="0.15">
      <c r="A81" s="2">
        <v>2000</v>
      </c>
      <c r="B81" s="83" t="s">
        <v>56</v>
      </c>
      <c r="C81" s="2" t="b">
        <f>IF(Calc_guidance!B23&lt;&gt;"",Calc_guidance!B23)</f>
        <v>0</v>
      </c>
      <c r="D81" s="76" t="b">
        <f t="shared" si="10"/>
        <v>0</v>
      </c>
      <c r="E81" s="77" t="b">
        <f>IF(C81&lt;&gt;FALSE, Calc_guidance!U23)</f>
        <v>0</v>
      </c>
      <c r="F81" s="77" t="b">
        <f t="shared" si="11"/>
        <v>0</v>
      </c>
      <c r="G81" s="78" t="b">
        <f t="shared" si="12"/>
        <v>0</v>
      </c>
      <c r="H81" s="74"/>
      <c r="I81" s="74"/>
      <c r="J81" s="74"/>
      <c r="K81" s="74"/>
      <c r="L81" s="74"/>
      <c r="M81" s="73"/>
    </row>
    <row r="82" spans="1:13" ht="15" customHeight="1" x14ac:dyDescent="0.15">
      <c r="A82" s="2">
        <v>2001</v>
      </c>
      <c r="B82" s="83" t="s">
        <v>56</v>
      </c>
      <c r="C82" s="2" t="b">
        <f>IF(Calc_guidance!B24&lt;&gt;"",Calc_guidance!B24)</f>
        <v>0</v>
      </c>
      <c r="D82" s="76" t="b">
        <f t="shared" si="10"/>
        <v>0</v>
      </c>
      <c r="E82" s="77" t="b">
        <f>IF(C82&lt;&gt;FALSE, Calc_guidance!U24)</f>
        <v>0</v>
      </c>
      <c r="F82" s="77" t="b">
        <f t="shared" si="11"/>
        <v>0</v>
      </c>
      <c r="G82" s="78" t="b">
        <f t="shared" si="12"/>
        <v>0</v>
      </c>
      <c r="H82" s="74"/>
      <c r="I82" s="74"/>
      <c r="J82" s="74"/>
      <c r="K82" s="74"/>
      <c r="L82" s="74"/>
      <c r="M82" s="73"/>
    </row>
    <row r="83" spans="1:13" ht="15" customHeight="1" x14ac:dyDescent="0.15">
      <c r="A83" s="2">
        <v>2002</v>
      </c>
      <c r="B83" s="83" t="s">
        <v>56</v>
      </c>
      <c r="C83" s="2" t="b">
        <f>IF(Calc_guidance!B25&lt;&gt;"",Calc_guidance!B25)</f>
        <v>0</v>
      </c>
      <c r="D83" s="76" t="b">
        <f t="shared" si="10"/>
        <v>0</v>
      </c>
      <c r="E83" s="77" t="b">
        <f>IF(C83&lt;&gt;FALSE, Calc_guidance!U25)</f>
        <v>0</v>
      </c>
      <c r="F83" s="77" t="b">
        <f t="shared" si="11"/>
        <v>0</v>
      </c>
      <c r="G83" s="78" t="b">
        <f t="shared" si="12"/>
        <v>0</v>
      </c>
      <c r="H83" s="74"/>
      <c r="I83" s="74"/>
      <c r="J83" s="74"/>
      <c r="K83" s="74"/>
      <c r="L83" s="74"/>
      <c r="M83" s="73"/>
    </row>
    <row r="84" spans="1:13" ht="15" customHeight="1" x14ac:dyDescent="0.15">
      <c r="A84" s="2">
        <v>2003</v>
      </c>
      <c r="B84" s="83" t="s">
        <v>56</v>
      </c>
      <c r="C84" s="2" t="b">
        <f>IF(Calc_guidance!B26&lt;&gt;"",Calc_guidance!B26)</f>
        <v>0</v>
      </c>
      <c r="D84" s="76" t="b">
        <f t="shared" si="10"/>
        <v>0</v>
      </c>
      <c r="E84" s="77" t="b">
        <f>IF(C84&lt;&gt;FALSE, Calc_guidance!U26)</f>
        <v>0</v>
      </c>
      <c r="F84" s="77" t="b">
        <f t="shared" si="11"/>
        <v>0</v>
      </c>
      <c r="G84" s="78" t="b">
        <f t="shared" si="12"/>
        <v>0</v>
      </c>
      <c r="H84" s="74"/>
      <c r="I84" s="74"/>
      <c r="J84" s="74"/>
      <c r="K84" s="74"/>
      <c r="L84" s="74"/>
      <c r="M84" s="73"/>
    </row>
    <row r="85" spans="1:13" ht="15" customHeight="1" x14ac:dyDescent="0.15">
      <c r="A85" s="2">
        <v>2004</v>
      </c>
      <c r="B85" s="83" t="s">
        <v>56</v>
      </c>
      <c r="C85" s="2" t="b">
        <f>IF(Calc_guidance!B27&lt;&gt;"",Calc_guidance!B27)</f>
        <v>0</v>
      </c>
      <c r="D85" s="76" t="b">
        <f t="shared" si="10"/>
        <v>0</v>
      </c>
      <c r="E85" s="77" t="b">
        <f>IF(C85&lt;&gt;FALSE, Calc_guidance!U27)</f>
        <v>0</v>
      </c>
      <c r="F85" s="77" t="b">
        <f t="shared" si="11"/>
        <v>0</v>
      </c>
      <c r="G85" s="78" t="b">
        <f t="shared" si="12"/>
        <v>0</v>
      </c>
      <c r="H85" s="74"/>
      <c r="I85" s="74"/>
      <c r="J85" s="74"/>
      <c r="K85" s="74"/>
      <c r="L85" s="74"/>
      <c r="M85" s="73"/>
    </row>
    <row r="86" spans="1:13" ht="15" customHeight="1" x14ac:dyDescent="0.15">
      <c r="A86" s="2">
        <v>2005</v>
      </c>
      <c r="B86" s="83" t="s">
        <v>56</v>
      </c>
      <c r="C86" s="2" t="b">
        <f>IF(Calc_guidance!B28&lt;&gt;"",Calc_guidance!B28)</f>
        <v>0</v>
      </c>
      <c r="D86" s="76" t="b">
        <f t="shared" si="10"/>
        <v>0</v>
      </c>
      <c r="E86" s="77" t="b">
        <f>IF(C86&lt;&gt;FALSE, Calc_guidance!U28)</f>
        <v>0</v>
      </c>
      <c r="F86" s="77" t="b">
        <f t="shared" si="11"/>
        <v>0</v>
      </c>
      <c r="G86" s="78" t="b">
        <f t="shared" si="12"/>
        <v>0</v>
      </c>
      <c r="H86" s="74"/>
      <c r="I86" s="74"/>
      <c r="J86" s="74"/>
      <c r="K86" s="74"/>
      <c r="L86" s="74"/>
      <c r="M86" s="73"/>
    </row>
    <row r="87" spans="1:13" ht="15" customHeight="1" x14ac:dyDescent="0.15">
      <c r="A87" s="2">
        <v>2006</v>
      </c>
      <c r="B87" s="83" t="s">
        <v>56</v>
      </c>
      <c r="C87" s="2" t="b">
        <f>IF(Calc_guidance!B29&lt;&gt;"",Calc_guidance!B29)</f>
        <v>0</v>
      </c>
      <c r="D87" s="76" t="b">
        <f t="shared" si="10"/>
        <v>0</v>
      </c>
      <c r="E87" s="77" t="b">
        <f>IF(C87&lt;&gt;FALSE, Calc_guidance!U29)</f>
        <v>0</v>
      </c>
      <c r="F87" s="77" t="b">
        <f t="shared" si="11"/>
        <v>0</v>
      </c>
      <c r="G87" s="78" t="b">
        <f t="shared" si="12"/>
        <v>0</v>
      </c>
      <c r="H87" s="74"/>
      <c r="I87" s="74"/>
      <c r="J87" s="74"/>
      <c r="K87" s="74"/>
      <c r="L87" s="74"/>
      <c r="M87" s="73"/>
    </row>
    <row r="88" spans="1:13" ht="15" customHeight="1" x14ac:dyDescent="0.15">
      <c r="A88" s="2">
        <v>2007</v>
      </c>
      <c r="B88" s="83" t="s">
        <v>56</v>
      </c>
      <c r="C88" s="2" t="b">
        <f>IF(Calc_guidance!B30&lt;&gt;"",Calc_guidance!B30)</f>
        <v>0</v>
      </c>
      <c r="D88" s="76" t="b">
        <f t="shared" si="10"/>
        <v>0</v>
      </c>
      <c r="E88" s="77" t="b">
        <f>IF(C88&lt;&gt;FALSE, Calc_guidance!U30)</f>
        <v>0</v>
      </c>
      <c r="F88" s="77" t="b">
        <f t="shared" si="11"/>
        <v>0</v>
      </c>
      <c r="G88" s="78" t="b">
        <f t="shared" si="12"/>
        <v>0</v>
      </c>
      <c r="H88" s="74"/>
      <c r="I88" s="74"/>
      <c r="J88" s="74"/>
      <c r="K88" s="74"/>
      <c r="L88" s="74"/>
      <c r="M88" s="73"/>
    </row>
    <row r="89" spans="1:13" ht="15" customHeight="1" x14ac:dyDescent="0.15">
      <c r="A89" s="2">
        <v>2008</v>
      </c>
      <c r="B89" s="83" t="s">
        <v>56</v>
      </c>
      <c r="C89" s="2" t="b">
        <f>IF(Calc_guidance!B31&lt;&gt;"",Calc_guidance!B31)</f>
        <v>0</v>
      </c>
      <c r="D89" s="76" t="b">
        <f t="shared" si="10"/>
        <v>0</v>
      </c>
      <c r="E89" s="77" t="b">
        <f>IF(C89&lt;&gt;FALSE, Calc_guidance!U31)</f>
        <v>0</v>
      </c>
      <c r="F89" s="77" t="b">
        <f t="shared" si="11"/>
        <v>0</v>
      </c>
      <c r="G89" s="78" t="b">
        <f t="shared" si="12"/>
        <v>0</v>
      </c>
      <c r="H89" s="74"/>
      <c r="I89" s="74"/>
      <c r="J89" s="74"/>
      <c r="K89" s="74"/>
      <c r="L89" s="74"/>
      <c r="M89" s="73"/>
    </row>
    <row r="90" spans="1:13" ht="15" customHeight="1" x14ac:dyDescent="0.15">
      <c r="A90" s="2">
        <v>2009</v>
      </c>
      <c r="B90" s="83" t="s">
        <v>56</v>
      </c>
      <c r="C90" s="2" t="b">
        <f>IF(Calc_guidance!B32&lt;&gt;"",Calc_guidance!B32)</f>
        <v>0</v>
      </c>
      <c r="D90" s="76" t="b">
        <f t="shared" si="10"/>
        <v>0</v>
      </c>
      <c r="E90" s="77" t="b">
        <f>IF(C90&lt;&gt;FALSE, Calc_guidance!U32)</f>
        <v>0</v>
      </c>
      <c r="F90" s="77" t="b">
        <f t="shared" si="11"/>
        <v>0</v>
      </c>
      <c r="G90" s="78" t="b">
        <f t="shared" si="12"/>
        <v>0</v>
      </c>
      <c r="H90" s="74"/>
      <c r="I90" s="74"/>
      <c r="J90" s="74"/>
      <c r="K90" s="74"/>
      <c r="L90" s="74"/>
      <c r="M90" s="73"/>
    </row>
    <row r="91" spans="1:13" ht="15" customHeight="1" x14ac:dyDescent="0.15">
      <c r="A91" s="2">
        <v>2010</v>
      </c>
      <c r="B91" s="83" t="s">
        <v>56</v>
      </c>
      <c r="C91" s="2" t="b">
        <f>IF(Calc_guidance!B33&lt;&gt;"",Calc_guidance!B33)</f>
        <v>0</v>
      </c>
      <c r="D91" s="76" t="b">
        <f t="shared" si="10"/>
        <v>0</v>
      </c>
      <c r="E91" s="77" t="b">
        <f>IF(C91&lt;&gt;FALSE, Calc_guidance!U33)</f>
        <v>0</v>
      </c>
      <c r="F91" s="77" t="b">
        <f t="shared" si="11"/>
        <v>0</v>
      </c>
      <c r="G91" s="78" t="b">
        <f t="shared" si="12"/>
        <v>0</v>
      </c>
      <c r="H91" s="74"/>
      <c r="I91" s="74"/>
      <c r="J91" s="74"/>
      <c r="K91" s="74"/>
      <c r="L91" s="74"/>
      <c r="M91" s="73"/>
    </row>
    <row r="92" spans="1:13" x14ac:dyDescent="0.15">
      <c r="D92" s="82"/>
      <c r="E92" s="74"/>
      <c r="F92" s="74"/>
      <c r="G92" s="78"/>
      <c r="H92" s="74"/>
      <c r="I92" s="74"/>
      <c r="J92" s="74"/>
      <c r="K92" s="74"/>
      <c r="L92" s="74"/>
      <c r="M92" s="73"/>
    </row>
    <row r="93" spans="1:13" ht="20.100000000000001" customHeight="1" x14ac:dyDescent="0.15">
      <c r="A93" s="84" t="s">
        <v>57</v>
      </c>
      <c r="B93" s="84"/>
      <c r="C93" s="84" t="e">
        <f>Calc_guidance!B49</f>
        <v>#NUM!</v>
      </c>
      <c r="D93" s="82"/>
    </row>
    <row r="94" spans="1:13" ht="20.100000000000001" customHeight="1" x14ac:dyDescent="0.15">
      <c r="A94" s="84" t="s">
        <v>58</v>
      </c>
      <c r="B94" s="84"/>
      <c r="C94" s="84" t="e">
        <f>Calc_guidance!B50</f>
        <v>#NUM!</v>
      </c>
      <c r="D94" s="82"/>
    </row>
  </sheetData>
  <sheetProtection sheet="1" objects="1" scenarios="1"/>
  <phoneticPr fontId="1"/>
  <pageMargins left="0.7" right="0.7" top="0.75" bottom="0.75" header="0.3" footer="0.3"/>
  <pageSetup paperSize="9" orientation="portrait" r:id="rId1"/>
  <ignoredErrors>
    <ignoredError sqref="C93:C94 I2:X5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9"/>
  <sheetViews>
    <sheetView zoomScale="90" zoomScaleNormal="90" workbookViewId="0">
      <pane ySplit="6" topLeftCell="A7" activePane="bottomLeft" state="frozen"/>
      <selection pane="bottomLeft"/>
    </sheetView>
  </sheetViews>
  <sheetFormatPr defaultRowHeight="14.25" x14ac:dyDescent="0.15"/>
  <cols>
    <col min="1" max="2" width="9" style="2"/>
    <col min="3" max="3" width="15.625" style="113" customWidth="1"/>
    <col min="4" max="4" width="5.625" style="2" customWidth="1"/>
    <col min="5" max="5" width="10.625" style="2" hidden="1" customWidth="1"/>
    <col min="6" max="6" width="15.625" style="2" customWidth="1"/>
    <col min="7" max="7" width="6.625" style="2" customWidth="1"/>
    <col min="8" max="8" width="9" style="2"/>
    <col min="9" max="9" width="15.625" style="2" customWidth="1"/>
    <col min="10" max="10" width="0" style="2" hidden="1" customWidth="1"/>
    <col min="11" max="16384" width="9" style="2"/>
  </cols>
  <sheetData>
    <row r="1" spans="1:11" ht="15" thickBot="1" x14ac:dyDescent="0.2">
      <c r="C1" s="3"/>
    </row>
    <row r="2" spans="1:11" ht="15.75" thickTop="1" x14ac:dyDescent="0.15">
      <c r="C2" s="3"/>
      <c r="F2" s="100" t="s">
        <v>64</v>
      </c>
      <c r="G2" s="101" t="s">
        <v>65</v>
      </c>
      <c r="H2" s="111">
        <v>2</v>
      </c>
      <c r="K2" s="91"/>
    </row>
    <row r="3" spans="1:11" ht="15.75" thickBot="1" x14ac:dyDescent="0.2">
      <c r="C3" s="3"/>
      <c r="F3" s="102"/>
      <c r="G3" s="101" t="s">
        <v>66</v>
      </c>
      <c r="H3" s="112">
        <v>4</v>
      </c>
      <c r="K3" s="91"/>
    </row>
    <row r="4" spans="1:11" ht="15" thickTop="1" x14ac:dyDescent="0.15">
      <c r="C4" s="3"/>
      <c r="K4" s="91"/>
    </row>
    <row r="5" spans="1:11" ht="15" x14ac:dyDescent="0.15">
      <c r="A5" s="130" t="s">
        <v>60</v>
      </c>
      <c r="B5" s="130" t="s">
        <v>62</v>
      </c>
      <c r="C5" s="114" t="s">
        <v>103</v>
      </c>
      <c r="D5" s="88"/>
      <c r="F5" s="130" t="s">
        <v>104</v>
      </c>
      <c r="H5" s="98" t="s">
        <v>105</v>
      </c>
      <c r="I5" s="98"/>
    </row>
    <row r="6" spans="1:11" s="88" customFormat="1" ht="15.75" thickBot="1" x14ac:dyDescent="0.2">
      <c r="A6" s="130"/>
      <c r="B6" s="130"/>
      <c r="C6" s="115" t="s">
        <v>63</v>
      </c>
      <c r="D6" s="90"/>
      <c r="F6" s="130"/>
      <c r="H6" s="98"/>
      <c r="I6" s="99" t="s">
        <v>99</v>
      </c>
    </row>
    <row r="7" spans="1:11" ht="15.75" thickTop="1" x14ac:dyDescent="0.15">
      <c r="A7" s="2">
        <v>1980</v>
      </c>
      <c r="B7" s="2">
        <v>1</v>
      </c>
      <c r="C7" s="108"/>
      <c r="D7" s="91"/>
      <c r="E7" s="87">
        <f>DATE($A7,$B7,1)</f>
        <v>29221</v>
      </c>
      <c r="H7" s="2">
        <v>1981</v>
      </c>
      <c r="I7" s="92" t="str">
        <f>VLOOKUP($J7,$E$7:$F$378,2)</f>
        <v/>
      </c>
      <c r="J7" s="87">
        <f>DATE($H7,$H$3,1)</f>
        <v>29677</v>
      </c>
      <c r="K7" s="96" t="s">
        <v>110</v>
      </c>
    </row>
    <row r="8" spans="1:11" x14ac:dyDescent="0.15">
      <c r="A8" s="2">
        <v>1980</v>
      </c>
      <c r="B8" s="2">
        <v>2</v>
      </c>
      <c r="C8" s="109"/>
      <c r="D8" s="91"/>
      <c r="E8" s="87">
        <f t="shared" ref="E8:E71" si="0">DATE($A8,$B8,1)</f>
        <v>29252</v>
      </c>
      <c r="H8" s="2">
        <v>1982</v>
      </c>
      <c r="I8" s="93" t="str">
        <f t="shared" ref="I8:I36" si="1">VLOOKUP($J8,$E$7:$F$378,2)</f>
        <v/>
      </c>
      <c r="J8" s="87">
        <f t="shared" ref="J8:J36" si="2">DATE($H8,$H$3,1)</f>
        <v>30042</v>
      </c>
    </row>
    <row r="9" spans="1:11" x14ac:dyDescent="0.15">
      <c r="A9" s="2">
        <v>1980</v>
      </c>
      <c r="B9" s="2">
        <v>3</v>
      </c>
      <c r="C9" s="109"/>
      <c r="D9" s="91"/>
      <c r="E9" s="87">
        <f t="shared" si="0"/>
        <v>29281</v>
      </c>
      <c r="F9" s="2" t="str">
        <f>IF(COUNT($C7:$C9)&lt;&gt;3,"",ROUND(SUM(C7:C9),1))</f>
        <v/>
      </c>
      <c r="H9" s="2">
        <v>1983</v>
      </c>
      <c r="I9" s="93" t="str">
        <f t="shared" si="1"/>
        <v/>
      </c>
      <c r="J9" s="87">
        <f t="shared" si="2"/>
        <v>30407</v>
      </c>
    </row>
    <row r="10" spans="1:11" x14ac:dyDescent="0.15">
      <c r="A10" s="2">
        <v>1980</v>
      </c>
      <c r="B10" s="2">
        <v>4</v>
      </c>
      <c r="C10" s="109"/>
      <c r="D10" s="91"/>
      <c r="E10" s="87">
        <f t="shared" si="0"/>
        <v>29312</v>
      </c>
      <c r="F10" s="2" t="str">
        <f t="shared" ref="F10:F73" si="3">IF(COUNT($C8:$C10)&lt;&gt;3,"",ROUND(SUM(C8:C10),1))</f>
        <v/>
      </c>
      <c r="H10" s="2">
        <v>1984</v>
      </c>
      <c r="I10" s="93" t="str">
        <f t="shared" si="1"/>
        <v/>
      </c>
      <c r="J10" s="87">
        <f t="shared" si="2"/>
        <v>30773</v>
      </c>
    </row>
    <row r="11" spans="1:11" x14ac:dyDescent="0.15">
      <c r="A11" s="2">
        <v>1980</v>
      </c>
      <c r="B11" s="2">
        <v>5</v>
      </c>
      <c r="C11" s="109"/>
      <c r="D11" s="91"/>
      <c r="E11" s="87">
        <f t="shared" si="0"/>
        <v>29342</v>
      </c>
      <c r="F11" s="2" t="str">
        <f t="shared" si="3"/>
        <v/>
      </c>
      <c r="H11" s="2">
        <v>1985</v>
      </c>
      <c r="I11" s="93" t="str">
        <f t="shared" si="1"/>
        <v/>
      </c>
      <c r="J11" s="87">
        <f t="shared" si="2"/>
        <v>31138</v>
      </c>
    </row>
    <row r="12" spans="1:11" x14ac:dyDescent="0.15">
      <c r="A12" s="2">
        <v>1980</v>
      </c>
      <c r="B12" s="2">
        <v>6</v>
      </c>
      <c r="C12" s="109"/>
      <c r="D12" s="91"/>
      <c r="E12" s="87">
        <f t="shared" si="0"/>
        <v>29373</v>
      </c>
      <c r="F12" s="2" t="str">
        <f t="shared" si="3"/>
        <v/>
      </c>
      <c r="H12" s="2">
        <v>1986</v>
      </c>
      <c r="I12" s="93" t="str">
        <f t="shared" si="1"/>
        <v/>
      </c>
      <c r="J12" s="87">
        <f t="shared" si="2"/>
        <v>31503</v>
      </c>
    </row>
    <row r="13" spans="1:11" x14ac:dyDescent="0.15">
      <c r="A13" s="2">
        <v>1980</v>
      </c>
      <c r="B13" s="2">
        <v>7</v>
      </c>
      <c r="C13" s="109"/>
      <c r="D13" s="91"/>
      <c r="E13" s="87">
        <f t="shared" si="0"/>
        <v>29403</v>
      </c>
      <c r="F13" s="2" t="str">
        <f t="shared" si="3"/>
        <v/>
      </c>
      <c r="H13" s="2">
        <v>1987</v>
      </c>
      <c r="I13" s="93" t="str">
        <f t="shared" si="1"/>
        <v/>
      </c>
      <c r="J13" s="87">
        <f t="shared" si="2"/>
        <v>31868</v>
      </c>
    </row>
    <row r="14" spans="1:11" x14ac:dyDescent="0.15">
      <c r="A14" s="2">
        <v>1980</v>
      </c>
      <c r="B14" s="2">
        <v>8</v>
      </c>
      <c r="C14" s="109"/>
      <c r="D14" s="91"/>
      <c r="E14" s="87">
        <f t="shared" si="0"/>
        <v>29434</v>
      </c>
      <c r="F14" s="2" t="str">
        <f t="shared" si="3"/>
        <v/>
      </c>
      <c r="H14" s="2">
        <v>1988</v>
      </c>
      <c r="I14" s="93" t="str">
        <f t="shared" si="1"/>
        <v/>
      </c>
      <c r="J14" s="87">
        <f t="shared" si="2"/>
        <v>32234</v>
      </c>
    </row>
    <row r="15" spans="1:11" x14ac:dyDescent="0.15">
      <c r="A15" s="2">
        <v>1980</v>
      </c>
      <c r="B15" s="2">
        <v>9</v>
      </c>
      <c r="C15" s="109"/>
      <c r="D15" s="91"/>
      <c r="E15" s="87">
        <f t="shared" si="0"/>
        <v>29465</v>
      </c>
      <c r="F15" s="2" t="str">
        <f t="shared" si="3"/>
        <v/>
      </c>
      <c r="H15" s="2">
        <v>1989</v>
      </c>
      <c r="I15" s="93" t="str">
        <f t="shared" si="1"/>
        <v/>
      </c>
      <c r="J15" s="87">
        <f t="shared" si="2"/>
        <v>32599</v>
      </c>
    </row>
    <row r="16" spans="1:11" x14ac:dyDescent="0.15">
      <c r="A16" s="2">
        <v>1980</v>
      </c>
      <c r="B16" s="2">
        <v>10</v>
      </c>
      <c r="C16" s="109"/>
      <c r="D16" s="91"/>
      <c r="E16" s="87">
        <f t="shared" si="0"/>
        <v>29495</v>
      </c>
      <c r="F16" s="2" t="str">
        <f t="shared" si="3"/>
        <v/>
      </c>
      <c r="H16" s="2">
        <v>1990</v>
      </c>
      <c r="I16" s="93" t="str">
        <f t="shared" si="1"/>
        <v/>
      </c>
      <c r="J16" s="87">
        <f t="shared" si="2"/>
        <v>32964</v>
      </c>
    </row>
    <row r="17" spans="1:10" x14ac:dyDescent="0.15">
      <c r="A17" s="2">
        <v>1980</v>
      </c>
      <c r="B17" s="2">
        <v>11</v>
      </c>
      <c r="C17" s="109"/>
      <c r="D17" s="91"/>
      <c r="E17" s="87">
        <f t="shared" si="0"/>
        <v>29526</v>
      </c>
      <c r="F17" s="2" t="str">
        <f t="shared" si="3"/>
        <v/>
      </c>
      <c r="H17" s="2">
        <v>1991</v>
      </c>
      <c r="I17" s="93" t="str">
        <f t="shared" si="1"/>
        <v/>
      </c>
      <c r="J17" s="87">
        <f t="shared" si="2"/>
        <v>33329</v>
      </c>
    </row>
    <row r="18" spans="1:10" x14ac:dyDescent="0.15">
      <c r="A18" s="2">
        <v>1980</v>
      </c>
      <c r="B18" s="2">
        <v>12</v>
      </c>
      <c r="C18" s="109"/>
      <c r="D18" s="91"/>
      <c r="E18" s="87">
        <f t="shared" si="0"/>
        <v>29556</v>
      </c>
      <c r="F18" s="2" t="str">
        <f t="shared" si="3"/>
        <v/>
      </c>
      <c r="H18" s="2">
        <v>1992</v>
      </c>
      <c r="I18" s="93" t="str">
        <f t="shared" si="1"/>
        <v/>
      </c>
      <c r="J18" s="87">
        <f t="shared" si="2"/>
        <v>33695</v>
      </c>
    </row>
    <row r="19" spans="1:10" x14ac:dyDescent="0.15">
      <c r="A19" s="2">
        <v>1981</v>
      </c>
      <c r="B19" s="2">
        <v>1</v>
      </c>
      <c r="C19" s="109"/>
      <c r="D19" s="91"/>
      <c r="E19" s="87">
        <f t="shared" si="0"/>
        <v>29587</v>
      </c>
      <c r="F19" s="2" t="str">
        <f t="shared" si="3"/>
        <v/>
      </c>
      <c r="H19" s="2">
        <v>1993</v>
      </c>
      <c r="I19" s="93" t="str">
        <f t="shared" si="1"/>
        <v/>
      </c>
      <c r="J19" s="87">
        <f t="shared" si="2"/>
        <v>34060</v>
      </c>
    </row>
    <row r="20" spans="1:10" x14ac:dyDescent="0.15">
      <c r="A20" s="2">
        <v>1981</v>
      </c>
      <c r="B20" s="2">
        <v>2</v>
      </c>
      <c r="C20" s="109"/>
      <c r="D20" s="91"/>
      <c r="E20" s="87">
        <f t="shared" si="0"/>
        <v>29618</v>
      </c>
      <c r="F20" s="2" t="str">
        <f t="shared" si="3"/>
        <v/>
      </c>
      <c r="H20" s="2">
        <v>1994</v>
      </c>
      <c r="I20" s="93" t="str">
        <f t="shared" si="1"/>
        <v/>
      </c>
      <c r="J20" s="87">
        <f t="shared" si="2"/>
        <v>34425</v>
      </c>
    </row>
    <row r="21" spans="1:10" x14ac:dyDescent="0.15">
      <c r="A21" s="2">
        <v>1981</v>
      </c>
      <c r="B21" s="2">
        <v>3</v>
      </c>
      <c r="C21" s="109"/>
      <c r="D21" s="91"/>
      <c r="E21" s="87">
        <f t="shared" si="0"/>
        <v>29646</v>
      </c>
      <c r="F21" s="2" t="str">
        <f t="shared" si="3"/>
        <v/>
      </c>
      <c r="H21" s="2">
        <v>1995</v>
      </c>
      <c r="I21" s="93" t="str">
        <f t="shared" si="1"/>
        <v/>
      </c>
      <c r="J21" s="87">
        <f t="shared" si="2"/>
        <v>34790</v>
      </c>
    </row>
    <row r="22" spans="1:10" x14ac:dyDescent="0.15">
      <c r="A22" s="2">
        <v>1981</v>
      </c>
      <c r="B22" s="2">
        <v>4</v>
      </c>
      <c r="C22" s="109"/>
      <c r="D22" s="91"/>
      <c r="E22" s="87">
        <f t="shared" si="0"/>
        <v>29677</v>
      </c>
      <c r="F22" s="2" t="str">
        <f t="shared" si="3"/>
        <v/>
      </c>
      <c r="H22" s="2">
        <v>1996</v>
      </c>
      <c r="I22" s="93" t="str">
        <f t="shared" si="1"/>
        <v/>
      </c>
      <c r="J22" s="87">
        <f t="shared" si="2"/>
        <v>35156</v>
      </c>
    </row>
    <row r="23" spans="1:10" x14ac:dyDescent="0.15">
      <c r="A23" s="2">
        <v>1981</v>
      </c>
      <c r="B23" s="2">
        <v>5</v>
      </c>
      <c r="C23" s="109"/>
      <c r="D23" s="91"/>
      <c r="E23" s="87">
        <f t="shared" si="0"/>
        <v>29707</v>
      </c>
      <c r="F23" s="2" t="str">
        <f t="shared" si="3"/>
        <v/>
      </c>
      <c r="H23" s="2">
        <v>1997</v>
      </c>
      <c r="I23" s="93" t="str">
        <f t="shared" si="1"/>
        <v/>
      </c>
      <c r="J23" s="87">
        <f t="shared" si="2"/>
        <v>35521</v>
      </c>
    </row>
    <row r="24" spans="1:10" x14ac:dyDescent="0.15">
      <c r="A24" s="2">
        <v>1981</v>
      </c>
      <c r="B24" s="2">
        <v>6</v>
      </c>
      <c r="C24" s="109"/>
      <c r="D24" s="91"/>
      <c r="E24" s="87">
        <f t="shared" si="0"/>
        <v>29738</v>
      </c>
      <c r="F24" s="2" t="str">
        <f t="shared" si="3"/>
        <v/>
      </c>
      <c r="H24" s="2">
        <v>1998</v>
      </c>
      <c r="I24" s="93" t="str">
        <f t="shared" si="1"/>
        <v/>
      </c>
      <c r="J24" s="87">
        <f t="shared" si="2"/>
        <v>35886</v>
      </c>
    </row>
    <row r="25" spans="1:10" x14ac:dyDescent="0.15">
      <c r="A25" s="2">
        <v>1981</v>
      </c>
      <c r="B25" s="2">
        <v>7</v>
      </c>
      <c r="C25" s="109"/>
      <c r="D25" s="91"/>
      <c r="E25" s="87">
        <f t="shared" si="0"/>
        <v>29768</v>
      </c>
      <c r="F25" s="2" t="str">
        <f t="shared" si="3"/>
        <v/>
      </c>
      <c r="H25" s="2">
        <v>1999</v>
      </c>
      <c r="I25" s="93" t="str">
        <f t="shared" si="1"/>
        <v/>
      </c>
      <c r="J25" s="87">
        <f t="shared" si="2"/>
        <v>36251</v>
      </c>
    </row>
    <row r="26" spans="1:10" x14ac:dyDescent="0.15">
      <c r="A26" s="2">
        <v>1981</v>
      </c>
      <c r="B26" s="2">
        <v>8</v>
      </c>
      <c r="C26" s="109"/>
      <c r="D26" s="91"/>
      <c r="E26" s="87">
        <f t="shared" si="0"/>
        <v>29799</v>
      </c>
      <c r="F26" s="2" t="str">
        <f t="shared" si="3"/>
        <v/>
      </c>
      <c r="H26" s="2">
        <v>2000</v>
      </c>
      <c r="I26" s="93" t="str">
        <f t="shared" si="1"/>
        <v/>
      </c>
      <c r="J26" s="87">
        <f t="shared" si="2"/>
        <v>36617</v>
      </c>
    </row>
    <row r="27" spans="1:10" x14ac:dyDescent="0.15">
      <c r="A27" s="2">
        <v>1981</v>
      </c>
      <c r="B27" s="2">
        <v>9</v>
      </c>
      <c r="C27" s="109"/>
      <c r="D27" s="91"/>
      <c r="E27" s="87">
        <f t="shared" si="0"/>
        <v>29830</v>
      </c>
      <c r="F27" s="2" t="str">
        <f t="shared" si="3"/>
        <v/>
      </c>
      <c r="H27" s="2">
        <v>2001</v>
      </c>
      <c r="I27" s="93" t="str">
        <f t="shared" si="1"/>
        <v/>
      </c>
      <c r="J27" s="87">
        <f t="shared" si="2"/>
        <v>36982</v>
      </c>
    </row>
    <row r="28" spans="1:10" x14ac:dyDescent="0.15">
      <c r="A28" s="2">
        <v>1981</v>
      </c>
      <c r="B28" s="2">
        <v>10</v>
      </c>
      <c r="C28" s="109"/>
      <c r="D28" s="91"/>
      <c r="E28" s="87">
        <f t="shared" si="0"/>
        <v>29860</v>
      </c>
      <c r="F28" s="2" t="str">
        <f t="shared" si="3"/>
        <v/>
      </c>
      <c r="H28" s="2">
        <v>2002</v>
      </c>
      <c r="I28" s="93" t="str">
        <f t="shared" si="1"/>
        <v/>
      </c>
      <c r="J28" s="87">
        <f t="shared" si="2"/>
        <v>37347</v>
      </c>
    </row>
    <row r="29" spans="1:10" x14ac:dyDescent="0.15">
      <c r="A29" s="2">
        <v>1981</v>
      </c>
      <c r="B29" s="2">
        <v>11</v>
      </c>
      <c r="C29" s="109"/>
      <c r="D29" s="91"/>
      <c r="E29" s="87">
        <f t="shared" si="0"/>
        <v>29891</v>
      </c>
      <c r="F29" s="2" t="str">
        <f t="shared" si="3"/>
        <v/>
      </c>
      <c r="H29" s="2">
        <v>2003</v>
      </c>
      <c r="I29" s="93" t="str">
        <f t="shared" si="1"/>
        <v/>
      </c>
      <c r="J29" s="87">
        <f t="shared" si="2"/>
        <v>37712</v>
      </c>
    </row>
    <row r="30" spans="1:10" x14ac:dyDescent="0.15">
      <c r="A30" s="2">
        <v>1981</v>
      </c>
      <c r="B30" s="2">
        <v>12</v>
      </c>
      <c r="C30" s="109"/>
      <c r="D30" s="91"/>
      <c r="E30" s="87">
        <f t="shared" si="0"/>
        <v>29921</v>
      </c>
      <c r="F30" s="2" t="str">
        <f t="shared" si="3"/>
        <v/>
      </c>
      <c r="H30" s="2">
        <v>2004</v>
      </c>
      <c r="I30" s="93" t="str">
        <f t="shared" si="1"/>
        <v/>
      </c>
      <c r="J30" s="87">
        <f t="shared" si="2"/>
        <v>38078</v>
      </c>
    </row>
    <row r="31" spans="1:10" x14ac:dyDescent="0.15">
      <c r="A31" s="2">
        <v>1982</v>
      </c>
      <c r="B31" s="2">
        <v>1</v>
      </c>
      <c r="C31" s="109"/>
      <c r="D31" s="91"/>
      <c r="E31" s="87">
        <f t="shared" si="0"/>
        <v>29952</v>
      </c>
      <c r="F31" s="2" t="str">
        <f t="shared" si="3"/>
        <v/>
      </c>
      <c r="H31" s="2">
        <v>2005</v>
      </c>
      <c r="I31" s="93" t="str">
        <f t="shared" si="1"/>
        <v/>
      </c>
      <c r="J31" s="87">
        <f t="shared" si="2"/>
        <v>38443</v>
      </c>
    </row>
    <row r="32" spans="1:10" x14ac:dyDescent="0.15">
      <c r="A32" s="2">
        <v>1982</v>
      </c>
      <c r="B32" s="2">
        <v>2</v>
      </c>
      <c r="C32" s="109"/>
      <c r="D32" s="91"/>
      <c r="E32" s="87">
        <f t="shared" si="0"/>
        <v>29983</v>
      </c>
      <c r="F32" s="2" t="str">
        <f t="shared" si="3"/>
        <v/>
      </c>
      <c r="H32" s="2">
        <v>2006</v>
      </c>
      <c r="I32" s="93" t="str">
        <f t="shared" si="1"/>
        <v/>
      </c>
      <c r="J32" s="87">
        <f t="shared" si="2"/>
        <v>38808</v>
      </c>
    </row>
    <row r="33" spans="1:10" x14ac:dyDescent="0.15">
      <c r="A33" s="2">
        <v>1982</v>
      </c>
      <c r="B33" s="2">
        <v>3</v>
      </c>
      <c r="C33" s="109"/>
      <c r="D33" s="91"/>
      <c r="E33" s="87">
        <f t="shared" si="0"/>
        <v>30011</v>
      </c>
      <c r="F33" s="2" t="str">
        <f t="shared" si="3"/>
        <v/>
      </c>
      <c r="H33" s="2">
        <v>2007</v>
      </c>
      <c r="I33" s="93" t="str">
        <f t="shared" si="1"/>
        <v/>
      </c>
      <c r="J33" s="87">
        <f t="shared" si="2"/>
        <v>39173</v>
      </c>
    </row>
    <row r="34" spans="1:10" x14ac:dyDescent="0.15">
      <c r="A34" s="2">
        <v>1982</v>
      </c>
      <c r="B34" s="2">
        <v>4</v>
      </c>
      <c r="C34" s="109"/>
      <c r="D34" s="91"/>
      <c r="E34" s="87">
        <f t="shared" si="0"/>
        <v>30042</v>
      </c>
      <c r="F34" s="2" t="str">
        <f t="shared" si="3"/>
        <v/>
      </c>
      <c r="H34" s="2">
        <v>2008</v>
      </c>
      <c r="I34" s="93" t="str">
        <f t="shared" si="1"/>
        <v/>
      </c>
      <c r="J34" s="87">
        <f t="shared" si="2"/>
        <v>39539</v>
      </c>
    </row>
    <row r="35" spans="1:10" x14ac:dyDescent="0.15">
      <c r="A35" s="2">
        <v>1982</v>
      </c>
      <c r="B35" s="2">
        <v>5</v>
      </c>
      <c r="C35" s="109"/>
      <c r="D35" s="91"/>
      <c r="E35" s="87">
        <f t="shared" si="0"/>
        <v>30072</v>
      </c>
      <c r="F35" s="2" t="str">
        <f t="shared" si="3"/>
        <v/>
      </c>
      <c r="H35" s="2">
        <v>2009</v>
      </c>
      <c r="I35" s="93" t="str">
        <f t="shared" si="1"/>
        <v/>
      </c>
      <c r="J35" s="87">
        <f t="shared" si="2"/>
        <v>39904</v>
      </c>
    </row>
    <row r="36" spans="1:10" ht="15" thickBot="1" x14ac:dyDescent="0.2">
      <c r="A36" s="2">
        <v>1982</v>
      </c>
      <c r="B36" s="2">
        <v>6</v>
      </c>
      <c r="C36" s="109"/>
      <c r="D36" s="91"/>
      <c r="E36" s="87">
        <f t="shared" si="0"/>
        <v>30103</v>
      </c>
      <c r="F36" s="2" t="str">
        <f t="shared" si="3"/>
        <v/>
      </c>
      <c r="H36" s="2">
        <v>2010</v>
      </c>
      <c r="I36" s="94" t="str">
        <f t="shared" si="1"/>
        <v/>
      </c>
      <c r="J36" s="87">
        <f t="shared" si="2"/>
        <v>40269</v>
      </c>
    </row>
    <row r="37" spans="1:10" ht="15" thickTop="1" x14ac:dyDescent="0.15">
      <c r="A37" s="2">
        <v>1982</v>
      </c>
      <c r="B37" s="2">
        <v>7</v>
      </c>
      <c r="C37" s="109"/>
      <c r="D37" s="91"/>
      <c r="E37" s="87">
        <f t="shared" si="0"/>
        <v>30133</v>
      </c>
      <c r="F37" s="2" t="str">
        <f t="shared" si="3"/>
        <v/>
      </c>
      <c r="I37" s="97"/>
    </row>
    <row r="38" spans="1:10" x14ac:dyDescent="0.15">
      <c r="A38" s="2">
        <v>1982</v>
      </c>
      <c r="B38" s="2">
        <v>8</v>
      </c>
      <c r="C38" s="109"/>
      <c r="D38" s="91"/>
      <c r="E38" s="87">
        <f t="shared" si="0"/>
        <v>30164</v>
      </c>
      <c r="F38" s="2" t="str">
        <f t="shared" si="3"/>
        <v/>
      </c>
    </row>
    <row r="39" spans="1:10" x14ac:dyDescent="0.15">
      <c r="A39" s="2">
        <v>1982</v>
      </c>
      <c r="B39" s="2">
        <v>9</v>
      </c>
      <c r="C39" s="109"/>
      <c r="D39" s="91"/>
      <c r="E39" s="87">
        <f t="shared" si="0"/>
        <v>30195</v>
      </c>
      <c r="F39" s="2" t="str">
        <f t="shared" si="3"/>
        <v/>
      </c>
      <c r="I39" s="87"/>
    </row>
    <row r="40" spans="1:10" x14ac:dyDescent="0.15">
      <c r="A40" s="2">
        <v>1982</v>
      </c>
      <c r="B40" s="2">
        <v>10</v>
      </c>
      <c r="C40" s="109"/>
      <c r="D40" s="91"/>
      <c r="E40" s="87">
        <f t="shared" si="0"/>
        <v>30225</v>
      </c>
      <c r="F40" s="2" t="str">
        <f t="shared" si="3"/>
        <v/>
      </c>
      <c r="I40" s="87"/>
    </row>
    <row r="41" spans="1:10" x14ac:dyDescent="0.15">
      <c r="A41" s="2">
        <v>1982</v>
      </c>
      <c r="B41" s="2">
        <v>11</v>
      </c>
      <c r="C41" s="109"/>
      <c r="D41" s="91"/>
      <c r="E41" s="87">
        <f t="shared" si="0"/>
        <v>30256</v>
      </c>
      <c r="F41" s="2" t="str">
        <f t="shared" si="3"/>
        <v/>
      </c>
      <c r="I41" s="87"/>
    </row>
    <row r="42" spans="1:10" x14ac:dyDescent="0.15">
      <c r="A42" s="2">
        <v>1982</v>
      </c>
      <c r="B42" s="2">
        <v>12</v>
      </c>
      <c r="C42" s="109"/>
      <c r="D42" s="91"/>
      <c r="E42" s="87">
        <f t="shared" si="0"/>
        <v>30286</v>
      </c>
      <c r="F42" s="2" t="str">
        <f t="shared" si="3"/>
        <v/>
      </c>
      <c r="I42" s="87"/>
    </row>
    <row r="43" spans="1:10" x14ac:dyDescent="0.15">
      <c r="A43" s="2">
        <v>1983</v>
      </c>
      <c r="B43" s="2">
        <v>1</v>
      </c>
      <c r="C43" s="109"/>
      <c r="D43" s="91"/>
      <c r="E43" s="87">
        <f t="shared" si="0"/>
        <v>30317</v>
      </c>
      <c r="F43" s="2" t="str">
        <f t="shared" si="3"/>
        <v/>
      </c>
      <c r="I43" s="87"/>
    </row>
    <row r="44" spans="1:10" x14ac:dyDescent="0.15">
      <c r="A44" s="2">
        <v>1983</v>
      </c>
      <c r="B44" s="2">
        <v>2</v>
      </c>
      <c r="C44" s="109"/>
      <c r="D44" s="91"/>
      <c r="E44" s="87">
        <f t="shared" si="0"/>
        <v>30348</v>
      </c>
      <c r="F44" s="2" t="str">
        <f t="shared" si="3"/>
        <v/>
      </c>
      <c r="I44" s="87"/>
    </row>
    <row r="45" spans="1:10" x14ac:dyDescent="0.15">
      <c r="A45" s="2">
        <v>1983</v>
      </c>
      <c r="B45" s="2">
        <v>3</v>
      </c>
      <c r="C45" s="109"/>
      <c r="D45" s="91"/>
      <c r="E45" s="87">
        <f t="shared" si="0"/>
        <v>30376</v>
      </c>
      <c r="F45" s="2" t="str">
        <f t="shared" si="3"/>
        <v/>
      </c>
      <c r="I45" s="87"/>
    </row>
    <row r="46" spans="1:10" x14ac:dyDescent="0.15">
      <c r="A46" s="2">
        <v>1983</v>
      </c>
      <c r="B46" s="2">
        <v>4</v>
      </c>
      <c r="C46" s="109"/>
      <c r="D46" s="91"/>
      <c r="E46" s="87">
        <f t="shared" si="0"/>
        <v>30407</v>
      </c>
      <c r="F46" s="2" t="str">
        <f t="shared" si="3"/>
        <v/>
      </c>
      <c r="I46" s="87"/>
    </row>
    <row r="47" spans="1:10" x14ac:dyDescent="0.15">
      <c r="A47" s="2">
        <v>1983</v>
      </c>
      <c r="B47" s="2">
        <v>5</v>
      </c>
      <c r="C47" s="109"/>
      <c r="D47" s="91"/>
      <c r="E47" s="87">
        <f t="shared" si="0"/>
        <v>30437</v>
      </c>
      <c r="F47" s="2" t="str">
        <f t="shared" si="3"/>
        <v/>
      </c>
      <c r="I47" s="87"/>
    </row>
    <row r="48" spans="1:10" x14ac:dyDescent="0.15">
      <c r="A48" s="2">
        <v>1983</v>
      </c>
      <c r="B48" s="2">
        <v>6</v>
      </c>
      <c r="C48" s="109"/>
      <c r="D48" s="91"/>
      <c r="E48" s="87">
        <f t="shared" si="0"/>
        <v>30468</v>
      </c>
      <c r="F48" s="2" t="str">
        <f t="shared" si="3"/>
        <v/>
      </c>
      <c r="I48" s="87"/>
    </row>
    <row r="49" spans="1:6" x14ac:dyDescent="0.15">
      <c r="A49" s="2">
        <v>1983</v>
      </c>
      <c r="B49" s="2">
        <v>7</v>
      </c>
      <c r="C49" s="109"/>
      <c r="D49" s="91"/>
      <c r="E49" s="87">
        <f t="shared" si="0"/>
        <v>30498</v>
      </c>
      <c r="F49" s="2" t="str">
        <f t="shared" si="3"/>
        <v/>
      </c>
    </row>
    <row r="50" spans="1:6" x14ac:dyDescent="0.15">
      <c r="A50" s="2">
        <v>1983</v>
      </c>
      <c r="B50" s="2">
        <v>8</v>
      </c>
      <c r="C50" s="109"/>
      <c r="D50" s="91"/>
      <c r="E50" s="87">
        <f t="shared" si="0"/>
        <v>30529</v>
      </c>
      <c r="F50" s="2" t="str">
        <f t="shared" si="3"/>
        <v/>
      </c>
    </row>
    <row r="51" spans="1:6" x14ac:dyDescent="0.15">
      <c r="A51" s="2">
        <v>1983</v>
      </c>
      <c r="B51" s="2">
        <v>9</v>
      </c>
      <c r="C51" s="109"/>
      <c r="D51" s="91"/>
      <c r="E51" s="87">
        <f t="shared" si="0"/>
        <v>30560</v>
      </c>
      <c r="F51" s="2" t="str">
        <f t="shared" si="3"/>
        <v/>
      </c>
    </row>
    <row r="52" spans="1:6" x14ac:dyDescent="0.15">
      <c r="A52" s="2">
        <v>1983</v>
      </c>
      <c r="B52" s="2">
        <v>10</v>
      </c>
      <c r="C52" s="109"/>
      <c r="D52" s="91"/>
      <c r="E52" s="87">
        <f t="shared" si="0"/>
        <v>30590</v>
      </c>
      <c r="F52" s="2" t="str">
        <f t="shared" si="3"/>
        <v/>
      </c>
    </row>
    <row r="53" spans="1:6" x14ac:dyDescent="0.15">
      <c r="A53" s="2">
        <v>1983</v>
      </c>
      <c r="B53" s="2">
        <v>11</v>
      </c>
      <c r="C53" s="109"/>
      <c r="D53" s="91"/>
      <c r="E53" s="87">
        <f t="shared" si="0"/>
        <v>30621</v>
      </c>
      <c r="F53" s="2" t="str">
        <f t="shared" si="3"/>
        <v/>
      </c>
    </row>
    <row r="54" spans="1:6" x14ac:dyDescent="0.15">
      <c r="A54" s="2">
        <v>1983</v>
      </c>
      <c r="B54" s="2">
        <v>12</v>
      </c>
      <c r="C54" s="109"/>
      <c r="D54" s="91"/>
      <c r="E54" s="87">
        <f t="shared" si="0"/>
        <v>30651</v>
      </c>
      <c r="F54" s="2" t="str">
        <f t="shared" si="3"/>
        <v/>
      </c>
    </row>
    <row r="55" spans="1:6" x14ac:dyDescent="0.15">
      <c r="A55" s="2">
        <v>1984</v>
      </c>
      <c r="B55" s="2">
        <v>1</v>
      </c>
      <c r="C55" s="109"/>
      <c r="D55" s="91"/>
      <c r="E55" s="87">
        <f t="shared" si="0"/>
        <v>30682</v>
      </c>
      <c r="F55" s="2" t="str">
        <f t="shared" si="3"/>
        <v/>
      </c>
    </row>
    <row r="56" spans="1:6" x14ac:dyDescent="0.15">
      <c r="A56" s="2">
        <v>1984</v>
      </c>
      <c r="B56" s="2">
        <v>2</v>
      </c>
      <c r="C56" s="109"/>
      <c r="D56" s="91"/>
      <c r="E56" s="87">
        <f t="shared" si="0"/>
        <v>30713</v>
      </c>
      <c r="F56" s="2" t="str">
        <f t="shared" si="3"/>
        <v/>
      </c>
    </row>
    <row r="57" spans="1:6" x14ac:dyDescent="0.15">
      <c r="A57" s="2">
        <v>1984</v>
      </c>
      <c r="B57" s="2">
        <v>3</v>
      </c>
      <c r="C57" s="109"/>
      <c r="D57" s="91"/>
      <c r="E57" s="87">
        <f t="shared" si="0"/>
        <v>30742</v>
      </c>
      <c r="F57" s="2" t="str">
        <f t="shared" si="3"/>
        <v/>
      </c>
    </row>
    <row r="58" spans="1:6" x14ac:dyDescent="0.15">
      <c r="A58" s="2">
        <v>1984</v>
      </c>
      <c r="B58" s="2">
        <v>4</v>
      </c>
      <c r="C58" s="109"/>
      <c r="D58" s="91"/>
      <c r="E58" s="87">
        <f t="shared" si="0"/>
        <v>30773</v>
      </c>
      <c r="F58" s="2" t="str">
        <f t="shared" si="3"/>
        <v/>
      </c>
    </row>
    <row r="59" spans="1:6" x14ac:dyDescent="0.15">
      <c r="A59" s="2">
        <v>1984</v>
      </c>
      <c r="B59" s="2">
        <v>5</v>
      </c>
      <c r="C59" s="109"/>
      <c r="D59" s="91"/>
      <c r="E59" s="87">
        <f t="shared" si="0"/>
        <v>30803</v>
      </c>
      <c r="F59" s="2" t="str">
        <f t="shared" si="3"/>
        <v/>
      </c>
    </row>
    <row r="60" spans="1:6" x14ac:dyDescent="0.15">
      <c r="A60" s="2">
        <v>1984</v>
      </c>
      <c r="B60" s="2">
        <v>6</v>
      </c>
      <c r="C60" s="109"/>
      <c r="D60" s="91"/>
      <c r="E60" s="87">
        <f t="shared" si="0"/>
        <v>30834</v>
      </c>
      <c r="F60" s="2" t="str">
        <f t="shared" si="3"/>
        <v/>
      </c>
    </row>
    <row r="61" spans="1:6" x14ac:dyDescent="0.15">
      <c r="A61" s="2">
        <v>1984</v>
      </c>
      <c r="B61" s="2">
        <v>7</v>
      </c>
      <c r="C61" s="109"/>
      <c r="D61" s="91"/>
      <c r="E61" s="87">
        <f t="shared" si="0"/>
        <v>30864</v>
      </c>
      <c r="F61" s="2" t="str">
        <f t="shared" si="3"/>
        <v/>
      </c>
    </row>
    <row r="62" spans="1:6" x14ac:dyDescent="0.15">
      <c r="A62" s="2">
        <v>1984</v>
      </c>
      <c r="B62" s="2">
        <v>8</v>
      </c>
      <c r="C62" s="109"/>
      <c r="D62" s="91"/>
      <c r="E62" s="87">
        <f t="shared" si="0"/>
        <v>30895</v>
      </c>
      <c r="F62" s="2" t="str">
        <f t="shared" si="3"/>
        <v/>
      </c>
    </row>
    <row r="63" spans="1:6" x14ac:dyDescent="0.15">
      <c r="A63" s="2">
        <v>1984</v>
      </c>
      <c r="B63" s="2">
        <v>9</v>
      </c>
      <c r="C63" s="109"/>
      <c r="D63" s="91"/>
      <c r="E63" s="87">
        <f t="shared" si="0"/>
        <v>30926</v>
      </c>
      <c r="F63" s="2" t="str">
        <f t="shared" si="3"/>
        <v/>
      </c>
    </row>
    <row r="64" spans="1:6" x14ac:dyDescent="0.15">
      <c r="A64" s="2">
        <v>1984</v>
      </c>
      <c r="B64" s="2">
        <v>10</v>
      </c>
      <c r="C64" s="109"/>
      <c r="D64" s="91"/>
      <c r="E64" s="87">
        <f t="shared" si="0"/>
        <v>30956</v>
      </c>
      <c r="F64" s="2" t="str">
        <f t="shared" si="3"/>
        <v/>
      </c>
    </row>
    <row r="65" spans="1:6" x14ac:dyDescent="0.15">
      <c r="A65" s="2">
        <v>1984</v>
      </c>
      <c r="B65" s="2">
        <v>11</v>
      </c>
      <c r="C65" s="109"/>
      <c r="D65" s="91"/>
      <c r="E65" s="87">
        <f t="shared" si="0"/>
        <v>30987</v>
      </c>
      <c r="F65" s="2" t="str">
        <f t="shared" si="3"/>
        <v/>
      </c>
    </row>
    <row r="66" spans="1:6" x14ac:dyDescent="0.15">
      <c r="A66" s="2">
        <v>1984</v>
      </c>
      <c r="B66" s="2">
        <v>12</v>
      </c>
      <c r="C66" s="109"/>
      <c r="D66" s="91"/>
      <c r="E66" s="87">
        <f t="shared" si="0"/>
        <v>31017</v>
      </c>
      <c r="F66" s="2" t="str">
        <f t="shared" si="3"/>
        <v/>
      </c>
    </row>
    <row r="67" spans="1:6" x14ac:dyDescent="0.15">
      <c r="A67" s="2">
        <v>1985</v>
      </c>
      <c r="B67" s="2">
        <v>1</v>
      </c>
      <c r="C67" s="109"/>
      <c r="D67" s="91"/>
      <c r="E67" s="87">
        <f t="shared" si="0"/>
        <v>31048</v>
      </c>
      <c r="F67" s="2" t="str">
        <f t="shared" si="3"/>
        <v/>
      </c>
    </row>
    <row r="68" spans="1:6" x14ac:dyDescent="0.15">
      <c r="A68" s="2">
        <v>1985</v>
      </c>
      <c r="B68" s="2">
        <v>2</v>
      </c>
      <c r="C68" s="109"/>
      <c r="D68" s="91"/>
      <c r="E68" s="87">
        <f t="shared" si="0"/>
        <v>31079</v>
      </c>
      <c r="F68" s="2" t="str">
        <f t="shared" si="3"/>
        <v/>
      </c>
    </row>
    <row r="69" spans="1:6" x14ac:dyDescent="0.15">
      <c r="A69" s="2">
        <v>1985</v>
      </c>
      <c r="B69" s="2">
        <v>3</v>
      </c>
      <c r="C69" s="109"/>
      <c r="D69" s="91"/>
      <c r="E69" s="87">
        <f t="shared" si="0"/>
        <v>31107</v>
      </c>
      <c r="F69" s="2" t="str">
        <f t="shared" si="3"/>
        <v/>
      </c>
    </row>
    <row r="70" spans="1:6" x14ac:dyDescent="0.15">
      <c r="A70" s="2">
        <v>1985</v>
      </c>
      <c r="B70" s="2">
        <v>4</v>
      </c>
      <c r="C70" s="109"/>
      <c r="D70" s="91"/>
      <c r="E70" s="87">
        <f t="shared" si="0"/>
        <v>31138</v>
      </c>
      <c r="F70" s="2" t="str">
        <f t="shared" si="3"/>
        <v/>
      </c>
    </row>
    <row r="71" spans="1:6" x14ac:dyDescent="0.15">
      <c r="A71" s="2">
        <v>1985</v>
      </c>
      <c r="B71" s="2">
        <v>5</v>
      </c>
      <c r="C71" s="109"/>
      <c r="D71" s="91"/>
      <c r="E71" s="87">
        <f t="shared" si="0"/>
        <v>31168</v>
      </c>
      <c r="F71" s="2" t="str">
        <f t="shared" si="3"/>
        <v/>
      </c>
    </row>
    <row r="72" spans="1:6" x14ac:dyDescent="0.15">
      <c r="A72" s="2">
        <v>1985</v>
      </c>
      <c r="B72" s="2">
        <v>6</v>
      </c>
      <c r="C72" s="109"/>
      <c r="D72" s="91"/>
      <c r="E72" s="87">
        <f t="shared" ref="E72:E135" si="4">DATE($A72,$B72,1)</f>
        <v>31199</v>
      </c>
      <c r="F72" s="2" t="str">
        <f t="shared" si="3"/>
        <v/>
      </c>
    </row>
    <row r="73" spans="1:6" x14ac:dyDescent="0.15">
      <c r="A73" s="2">
        <v>1985</v>
      </c>
      <c r="B73" s="2">
        <v>7</v>
      </c>
      <c r="C73" s="109"/>
      <c r="D73" s="91"/>
      <c r="E73" s="87">
        <f t="shared" si="4"/>
        <v>31229</v>
      </c>
      <c r="F73" s="2" t="str">
        <f t="shared" si="3"/>
        <v/>
      </c>
    </row>
    <row r="74" spans="1:6" x14ac:dyDescent="0.15">
      <c r="A74" s="2">
        <v>1985</v>
      </c>
      <c r="B74" s="2">
        <v>8</v>
      </c>
      <c r="C74" s="109"/>
      <c r="D74" s="91"/>
      <c r="E74" s="87">
        <f t="shared" si="4"/>
        <v>31260</v>
      </c>
      <c r="F74" s="2" t="str">
        <f t="shared" ref="F74:F137" si="5">IF(COUNT($C72:$C74)&lt;&gt;3,"",ROUND(SUM(C72:C74),1))</f>
        <v/>
      </c>
    </row>
    <row r="75" spans="1:6" x14ac:dyDescent="0.15">
      <c r="A75" s="2">
        <v>1985</v>
      </c>
      <c r="B75" s="2">
        <v>9</v>
      </c>
      <c r="C75" s="109"/>
      <c r="D75" s="91"/>
      <c r="E75" s="87">
        <f t="shared" si="4"/>
        <v>31291</v>
      </c>
      <c r="F75" s="2" t="str">
        <f t="shared" si="5"/>
        <v/>
      </c>
    </row>
    <row r="76" spans="1:6" x14ac:dyDescent="0.15">
      <c r="A76" s="2">
        <v>1985</v>
      </c>
      <c r="B76" s="2">
        <v>10</v>
      </c>
      <c r="C76" s="109"/>
      <c r="D76" s="91"/>
      <c r="E76" s="87">
        <f t="shared" si="4"/>
        <v>31321</v>
      </c>
      <c r="F76" s="2" t="str">
        <f t="shared" si="5"/>
        <v/>
      </c>
    </row>
    <row r="77" spans="1:6" x14ac:dyDescent="0.15">
      <c r="A77" s="2">
        <v>1985</v>
      </c>
      <c r="B77" s="2">
        <v>11</v>
      </c>
      <c r="C77" s="109"/>
      <c r="D77" s="91"/>
      <c r="E77" s="87">
        <f t="shared" si="4"/>
        <v>31352</v>
      </c>
      <c r="F77" s="2" t="str">
        <f t="shared" si="5"/>
        <v/>
      </c>
    </row>
    <row r="78" spans="1:6" x14ac:dyDescent="0.15">
      <c r="A78" s="2">
        <v>1985</v>
      </c>
      <c r="B78" s="2">
        <v>12</v>
      </c>
      <c r="C78" s="109"/>
      <c r="D78" s="91"/>
      <c r="E78" s="87">
        <f t="shared" si="4"/>
        <v>31382</v>
      </c>
      <c r="F78" s="2" t="str">
        <f t="shared" si="5"/>
        <v/>
      </c>
    </row>
    <row r="79" spans="1:6" x14ac:dyDescent="0.15">
      <c r="A79" s="2">
        <v>1986</v>
      </c>
      <c r="B79" s="2">
        <v>1</v>
      </c>
      <c r="C79" s="109"/>
      <c r="D79" s="91"/>
      <c r="E79" s="87">
        <f t="shared" si="4"/>
        <v>31413</v>
      </c>
      <c r="F79" s="2" t="str">
        <f t="shared" si="5"/>
        <v/>
      </c>
    </row>
    <row r="80" spans="1:6" x14ac:dyDescent="0.15">
      <c r="A80" s="2">
        <v>1986</v>
      </c>
      <c r="B80" s="2">
        <v>2</v>
      </c>
      <c r="C80" s="109"/>
      <c r="D80" s="91"/>
      <c r="E80" s="87">
        <f t="shared" si="4"/>
        <v>31444</v>
      </c>
      <c r="F80" s="2" t="str">
        <f t="shared" si="5"/>
        <v/>
      </c>
    </row>
    <row r="81" spans="1:6" x14ac:dyDescent="0.15">
      <c r="A81" s="2">
        <v>1986</v>
      </c>
      <c r="B81" s="2">
        <v>3</v>
      </c>
      <c r="C81" s="109"/>
      <c r="D81" s="91"/>
      <c r="E81" s="87">
        <f t="shared" si="4"/>
        <v>31472</v>
      </c>
      <c r="F81" s="2" t="str">
        <f t="shared" si="5"/>
        <v/>
      </c>
    </row>
    <row r="82" spans="1:6" x14ac:dyDescent="0.15">
      <c r="A82" s="2">
        <v>1986</v>
      </c>
      <c r="B82" s="2">
        <v>4</v>
      </c>
      <c r="C82" s="109"/>
      <c r="D82" s="91"/>
      <c r="E82" s="87">
        <f t="shared" si="4"/>
        <v>31503</v>
      </c>
      <c r="F82" s="2" t="str">
        <f t="shared" si="5"/>
        <v/>
      </c>
    </row>
    <row r="83" spans="1:6" x14ac:dyDescent="0.15">
      <c r="A83" s="2">
        <v>1986</v>
      </c>
      <c r="B83" s="2">
        <v>5</v>
      </c>
      <c r="C83" s="109"/>
      <c r="D83" s="91"/>
      <c r="E83" s="87">
        <f t="shared" si="4"/>
        <v>31533</v>
      </c>
      <c r="F83" s="2" t="str">
        <f t="shared" si="5"/>
        <v/>
      </c>
    </row>
    <row r="84" spans="1:6" x14ac:dyDescent="0.15">
      <c r="A84" s="2">
        <v>1986</v>
      </c>
      <c r="B84" s="2">
        <v>6</v>
      </c>
      <c r="C84" s="109"/>
      <c r="D84" s="91"/>
      <c r="E84" s="87">
        <f t="shared" si="4"/>
        <v>31564</v>
      </c>
      <c r="F84" s="2" t="str">
        <f t="shared" si="5"/>
        <v/>
      </c>
    </row>
    <row r="85" spans="1:6" x14ac:dyDescent="0.15">
      <c r="A85" s="2">
        <v>1986</v>
      </c>
      <c r="B85" s="2">
        <v>7</v>
      </c>
      <c r="C85" s="109"/>
      <c r="D85" s="91"/>
      <c r="E85" s="87">
        <f t="shared" si="4"/>
        <v>31594</v>
      </c>
      <c r="F85" s="2" t="str">
        <f t="shared" si="5"/>
        <v/>
      </c>
    </row>
    <row r="86" spans="1:6" x14ac:dyDescent="0.15">
      <c r="A86" s="2">
        <v>1986</v>
      </c>
      <c r="B86" s="2">
        <v>8</v>
      </c>
      <c r="C86" s="109"/>
      <c r="D86" s="91"/>
      <c r="E86" s="87">
        <f t="shared" si="4"/>
        <v>31625</v>
      </c>
      <c r="F86" s="2" t="str">
        <f t="shared" si="5"/>
        <v/>
      </c>
    </row>
    <row r="87" spans="1:6" x14ac:dyDescent="0.15">
      <c r="A87" s="2">
        <v>1986</v>
      </c>
      <c r="B87" s="2">
        <v>9</v>
      </c>
      <c r="C87" s="109"/>
      <c r="D87" s="91"/>
      <c r="E87" s="87">
        <f t="shared" si="4"/>
        <v>31656</v>
      </c>
      <c r="F87" s="2" t="str">
        <f t="shared" si="5"/>
        <v/>
      </c>
    </row>
    <row r="88" spans="1:6" x14ac:dyDescent="0.15">
      <c r="A88" s="2">
        <v>1986</v>
      </c>
      <c r="B88" s="2">
        <v>10</v>
      </c>
      <c r="C88" s="109"/>
      <c r="D88" s="91"/>
      <c r="E88" s="87">
        <f t="shared" si="4"/>
        <v>31686</v>
      </c>
      <c r="F88" s="2" t="str">
        <f t="shared" si="5"/>
        <v/>
      </c>
    </row>
    <row r="89" spans="1:6" x14ac:dyDescent="0.15">
      <c r="A89" s="2">
        <v>1986</v>
      </c>
      <c r="B89" s="2">
        <v>11</v>
      </c>
      <c r="C89" s="109"/>
      <c r="D89" s="91"/>
      <c r="E89" s="87">
        <f t="shared" si="4"/>
        <v>31717</v>
      </c>
      <c r="F89" s="2" t="str">
        <f t="shared" si="5"/>
        <v/>
      </c>
    </row>
    <row r="90" spans="1:6" x14ac:dyDescent="0.15">
      <c r="A90" s="2">
        <v>1986</v>
      </c>
      <c r="B90" s="2">
        <v>12</v>
      </c>
      <c r="C90" s="109"/>
      <c r="D90" s="91"/>
      <c r="E90" s="87">
        <f t="shared" si="4"/>
        <v>31747</v>
      </c>
      <c r="F90" s="2" t="str">
        <f t="shared" si="5"/>
        <v/>
      </c>
    </row>
    <row r="91" spans="1:6" x14ac:dyDescent="0.15">
      <c r="A91" s="2">
        <v>1987</v>
      </c>
      <c r="B91" s="2">
        <v>1</v>
      </c>
      <c r="C91" s="109"/>
      <c r="D91" s="91"/>
      <c r="E91" s="87">
        <f t="shared" si="4"/>
        <v>31778</v>
      </c>
      <c r="F91" s="2" t="str">
        <f t="shared" si="5"/>
        <v/>
      </c>
    </row>
    <row r="92" spans="1:6" x14ac:dyDescent="0.15">
      <c r="A92" s="2">
        <v>1987</v>
      </c>
      <c r="B92" s="2">
        <v>2</v>
      </c>
      <c r="C92" s="109"/>
      <c r="D92" s="91"/>
      <c r="E92" s="87">
        <f t="shared" si="4"/>
        <v>31809</v>
      </c>
      <c r="F92" s="2" t="str">
        <f t="shared" si="5"/>
        <v/>
      </c>
    </row>
    <row r="93" spans="1:6" x14ac:dyDescent="0.15">
      <c r="A93" s="2">
        <v>1987</v>
      </c>
      <c r="B93" s="2">
        <v>3</v>
      </c>
      <c r="C93" s="109"/>
      <c r="D93" s="91"/>
      <c r="E93" s="87">
        <f t="shared" si="4"/>
        <v>31837</v>
      </c>
      <c r="F93" s="2" t="str">
        <f t="shared" si="5"/>
        <v/>
      </c>
    </row>
    <row r="94" spans="1:6" x14ac:dyDescent="0.15">
      <c r="A94" s="2">
        <v>1987</v>
      </c>
      <c r="B94" s="2">
        <v>4</v>
      </c>
      <c r="C94" s="109"/>
      <c r="D94" s="91"/>
      <c r="E94" s="87">
        <f t="shared" si="4"/>
        <v>31868</v>
      </c>
      <c r="F94" s="2" t="str">
        <f t="shared" si="5"/>
        <v/>
      </c>
    </row>
    <row r="95" spans="1:6" x14ac:dyDescent="0.15">
      <c r="A95" s="2">
        <v>1987</v>
      </c>
      <c r="B95" s="2">
        <v>5</v>
      </c>
      <c r="C95" s="109"/>
      <c r="D95" s="91"/>
      <c r="E95" s="87">
        <f t="shared" si="4"/>
        <v>31898</v>
      </c>
      <c r="F95" s="2" t="str">
        <f t="shared" si="5"/>
        <v/>
      </c>
    </row>
    <row r="96" spans="1:6" x14ac:dyDescent="0.15">
      <c r="A96" s="2">
        <v>1987</v>
      </c>
      <c r="B96" s="2">
        <v>6</v>
      </c>
      <c r="C96" s="109"/>
      <c r="D96" s="91"/>
      <c r="E96" s="87">
        <f t="shared" si="4"/>
        <v>31929</v>
      </c>
      <c r="F96" s="2" t="str">
        <f t="shared" si="5"/>
        <v/>
      </c>
    </row>
    <row r="97" spans="1:6" x14ac:dyDescent="0.15">
      <c r="A97" s="2">
        <v>1987</v>
      </c>
      <c r="B97" s="2">
        <v>7</v>
      </c>
      <c r="C97" s="109"/>
      <c r="D97" s="91"/>
      <c r="E97" s="87">
        <f t="shared" si="4"/>
        <v>31959</v>
      </c>
      <c r="F97" s="2" t="str">
        <f t="shared" si="5"/>
        <v/>
      </c>
    </row>
    <row r="98" spans="1:6" x14ac:dyDescent="0.15">
      <c r="A98" s="2">
        <v>1987</v>
      </c>
      <c r="B98" s="2">
        <v>8</v>
      </c>
      <c r="C98" s="109"/>
      <c r="D98" s="91"/>
      <c r="E98" s="87">
        <f t="shared" si="4"/>
        <v>31990</v>
      </c>
      <c r="F98" s="2" t="str">
        <f t="shared" si="5"/>
        <v/>
      </c>
    </row>
    <row r="99" spans="1:6" x14ac:dyDescent="0.15">
      <c r="A99" s="2">
        <v>1987</v>
      </c>
      <c r="B99" s="2">
        <v>9</v>
      </c>
      <c r="C99" s="109"/>
      <c r="D99" s="91"/>
      <c r="E99" s="87">
        <f t="shared" si="4"/>
        <v>32021</v>
      </c>
      <c r="F99" s="2" t="str">
        <f t="shared" si="5"/>
        <v/>
      </c>
    </row>
    <row r="100" spans="1:6" x14ac:dyDescent="0.15">
      <c r="A100" s="2">
        <v>1987</v>
      </c>
      <c r="B100" s="2">
        <v>10</v>
      </c>
      <c r="C100" s="109"/>
      <c r="D100" s="91"/>
      <c r="E100" s="87">
        <f t="shared" si="4"/>
        <v>32051</v>
      </c>
      <c r="F100" s="2" t="str">
        <f t="shared" si="5"/>
        <v/>
      </c>
    </row>
    <row r="101" spans="1:6" x14ac:dyDescent="0.15">
      <c r="A101" s="2">
        <v>1987</v>
      </c>
      <c r="B101" s="2">
        <v>11</v>
      </c>
      <c r="C101" s="109"/>
      <c r="D101" s="91"/>
      <c r="E101" s="87">
        <f t="shared" si="4"/>
        <v>32082</v>
      </c>
      <c r="F101" s="2" t="str">
        <f t="shared" si="5"/>
        <v/>
      </c>
    </row>
    <row r="102" spans="1:6" x14ac:dyDescent="0.15">
      <c r="A102" s="2">
        <v>1987</v>
      </c>
      <c r="B102" s="2">
        <v>12</v>
      </c>
      <c r="C102" s="109"/>
      <c r="D102" s="91"/>
      <c r="E102" s="87">
        <f t="shared" si="4"/>
        <v>32112</v>
      </c>
      <c r="F102" s="2" t="str">
        <f t="shared" si="5"/>
        <v/>
      </c>
    </row>
    <row r="103" spans="1:6" x14ac:dyDescent="0.15">
      <c r="A103" s="2">
        <v>1988</v>
      </c>
      <c r="B103" s="2">
        <v>1</v>
      </c>
      <c r="C103" s="109"/>
      <c r="D103" s="91"/>
      <c r="E103" s="87">
        <f t="shared" si="4"/>
        <v>32143</v>
      </c>
      <c r="F103" s="2" t="str">
        <f t="shared" si="5"/>
        <v/>
      </c>
    </row>
    <row r="104" spans="1:6" x14ac:dyDescent="0.15">
      <c r="A104" s="2">
        <v>1988</v>
      </c>
      <c r="B104" s="2">
        <v>2</v>
      </c>
      <c r="C104" s="109"/>
      <c r="D104" s="91"/>
      <c r="E104" s="87">
        <f t="shared" si="4"/>
        <v>32174</v>
      </c>
      <c r="F104" s="2" t="str">
        <f t="shared" si="5"/>
        <v/>
      </c>
    </row>
    <row r="105" spans="1:6" x14ac:dyDescent="0.15">
      <c r="A105" s="2">
        <v>1988</v>
      </c>
      <c r="B105" s="2">
        <v>3</v>
      </c>
      <c r="C105" s="109"/>
      <c r="D105" s="91"/>
      <c r="E105" s="87">
        <f t="shared" si="4"/>
        <v>32203</v>
      </c>
      <c r="F105" s="2" t="str">
        <f t="shared" si="5"/>
        <v/>
      </c>
    </row>
    <row r="106" spans="1:6" x14ac:dyDescent="0.15">
      <c r="A106" s="2">
        <v>1988</v>
      </c>
      <c r="B106" s="2">
        <v>4</v>
      </c>
      <c r="C106" s="109"/>
      <c r="D106" s="91"/>
      <c r="E106" s="87">
        <f t="shared" si="4"/>
        <v>32234</v>
      </c>
      <c r="F106" s="2" t="str">
        <f t="shared" si="5"/>
        <v/>
      </c>
    </row>
    <row r="107" spans="1:6" x14ac:dyDescent="0.15">
      <c r="A107" s="2">
        <v>1988</v>
      </c>
      <c r="B107" s="2">
        <v>5</v>
      </c>
      <c r="C107" s="109"/>
      <c r="D107" s="91"/>
      <c r="E107" s="87">
        <f t="shared" si="4"/>
        <v>32264</v>
      </c>
      <c r="F107" s="2" t="str">
        <f t="shared" si="5"/>
        <v/>
      </c>
    </row>
    <row r="108" spans="1:6" x14ac:dyDescent="0.15">
      <c r="A108" s="2">
        <v>1988</v>
      </c>
      <c r="B108" s="2">
        <v>6</v>
      </c>
      <c r="C108" s="109"/>
      <c r="D108" s="91"/>
      <c r="E108" s="87">
        <f t="shared" si="4"/>
        <v>32295</v>
      </c>
      <c r="F108" s="2" t="str">
        <f t="shared" si="5"/>
        <v/>
      </c>
    </row>
    <row r="109" spans="1:6" x14ac:dyDescent="0.15">
      <c r="A109" s="2">
        <v>1988</v>
      </c>
      <c r="B109" s="2">
        <v>7</v>
      </c>
      <c r="C109" s="109"/>
      <c r="D109" s="91"/>
      <c r="E109" s="87">
        <f t="shared" si="4"/>
        <v>32325</v>
      </c>
      <c r="F109" s="2" t="str">
        <f t="shared" si="5"/>
        <v/>
      </c>
    </row>
    <row r="110" spans="1:6" x14ac:dyDescent="0.15">
      <c r="A110" s="2">
        <v>1988</v>
      </c>
      <c r="B110" s="2">
        <v>8</v>
      </c>
      <c r="C110" s="109"/>
      <c r="D110" s="91"/>
      <c r="E110" s="87">
        <f t="shared" si="4"/>
        <v>32356</v>
      </c>
      <c r="F110" s="2" t="str">
        <f t="shared" si="5"/>
        <v/>
      </c>
    </row>
    <row r="111" spans="1:6" x14ac:dyDescent="0.15">
      <c r="A111" s="2">
        <v>1988</v>
      </c>
      <c r="B111" s="2">
        <v>9</v>
      </c>
      <c r="C111" s="109"/>
      <c r="D111" s="91"/>
      <c r="E111" s="87">
        <f t="shared" si="4"/>
        <v>32387</v>
      </c>
      <c r="F111" s="2" t="str">
        <f t="shared" si="5"/>
        <v/>
      </c>
    </row>
    <row r="112" spans="1:6" x14ac:dyDescent="0.15">
      <c r="A112" s="2">
        <v>1988</v>
      </c>
      <c r="B112" s="2">
        <v>10</v>
      </c>
      <c r="C112" s="109"/>
      <c r="D112" s="91"/>
      <c r="E112" s="87">
        <f t="shared" si="4"/>
        <v>32417</v>
      </c>
      <c r="F112" s="2" t="str">
        <f t="shared" si="5"/>
        <v/>
      </c>
    </row>
    <row r="113" spans="1:6" x14ac:dyDescent="0.15">
      <c r="A113" s="2">
        <v>1988</v>
      </c>
      <c r="B113" s="2">
        <v>11</v>
      </c>
      <c r="C113" s="109"/>
      <c r="D113" s="91"/>
      <c r="E113" s="87">
        <f t="shared" si="4"/>
        <v>32448</v>
      </c>
      <c r="F113" s="2" t="str">
        <f t="shared" si="5"/>
        <v/>
      </c>
    </row>
    <row r="114" spans="1:6" x14ac:dyDescent="0.15">
      <c r="A114" s="2">
        <v>1988</v>
      </c>
      <c r="B114" s="2">
        <v>12</v>
      </c>
      <c r="C114" s="109"/>
      <c r="D114" s="91"/>
      <c r="E114" s="87">
        <f t="shared" si="4"/>
        <v>32478</v>
      </c>
      <c r="F114" s="2" t="str">
        <f t="shared" si="5"/>
        <v/>
      </c>
    </row>
    <row r="115" spans="1:6" x14ac:dyDescent="0.15">
      <c r="A115" s="2">
        <v>1989</v>
      </c>
      <c r="B115" s="2">
        <v>1</v>
      </c>
      <c r="C115" s="109"/>
      <c r="D115" s="91"/>
      <c r="E115" s="87">
        <f t="shared" si="4"/>
        <v>32509</v>
      </c>
      <c r="F115" s="2" t="str">
        <f t="shared" si="5"/>
        <v/>
      </c>
    </row>
    <row r="116" spans="1:6" x14ac:dyDescent="0.15">
      <c r="A116" s="2">
        <v>1989</v>
      </c>
      <c r="B116" s="2">
        <v>2</v>
      </c>
      <c r="C116" s="109"/>
      <c r="D116" s="91"/>
      <c r="E116" s="87">
        <f t="shared" si="4"/>
        <v>32540</v>
      </c>
      <c r="F116" s="2" t="str">
        <f t="shared" si="5"/>
        <v/>
      </c>
    </row>
    <row r="117" spans="1:6" x14ac:dyDescent="0.15">
      <c r="A117" s="2">
        <v>1989</v>
      </c>
      <c r="B117" s="2">
        <v>3</v>
      </c>
      <c r="C117" s="109"/>
      <c r="D117" s="91"/>
      <c r="E117" s="87">
        <f t="shared" si="4"/>
        <v>32568</v>
      </c>
      <c r="F117" s="2" t="str">
        <f t="shared" si="5"/>
        <v/>
      </c>
    </row>
    <row r="118" spans="1:6" x14ac:dyDescent="0.15">
      <c r="A118" s="2">
        <v>1989</v>
      </c>
      <c r="B118" s="2">
        <v>4</v>
      </c>
      <c r="C118" s="109"/>
      <c r="D118" s="91"/>
      <c r="E118" s="87">
        <f t="shared" si="4"/>
        <v>32599</v>
      </c>
      <c r="F118" s="2" t="str">
        <f t="shared" si="5"/>
        <v/>
      </c>
    </row>
    <row r="119" spans="1:6" x14ac:dyDescent="0.15">
      <c r="A119" s="2">
        <v>1989</v>
      </c>
      <c r="B119" s="2">
        <v>5</v>
      </c>
      <c r="C119" s="109"/>
      <c r="D119" s="91"/>
      <c r="E119" s="87">
        <f t="shared" si="4"/>
        <v>32629</v>
      </c>
      <c r="F119" s="2" t="str">
        <f t="shared" si="5"/>
        <v/>
      </c>
    </row>
    <row r="120" spans="1:6" x14ac:dyDescent="0.15">
      <c r="A120" s="2">
        <v>1989</v>
      </c>
      <c r="B120" s="2">
        <v>6</v>
      </c>
      <c r="C120" s="109"/>
      <c r="D120" s="91"/>
      <c r="E120" s="87">
        <f t="shared" si="4"/>
        <v>32660</v>
      </c>
      <c r="F120" s="2" t="str">
        <f t="shared" si="5"/>
        <v/>
      </c>
    </row>
    <row r="121" spans="1:6" x14ac:dyDescent="0.15">
      <c r="A121" s="2">
        <v>1989</v>
      </c>
      <c r="B121" s="2">
        <v>7</v>
      </c>
      <c r="C121" s="109"/>
      <c r="D121" s="91"/>
      <c r="E121" s="87">
        <f t="shared" si="4"/>
        <v>32690</v>
      </c>
      <c r="F121" s="2" t="str">
        <f t="shared" si="5"/>
        <v/>
      </c>
    </row>
    <row r="122" spans="1:6" x14ac:dyDescent="0.15">
      <c r="A122" s="2">
        <v>1989</v>
      </c>
      <c r="B122" s="2">
        <v>8</v>
      </c>
      <c r="C122" s="109"/>
      <c r="D122" s="91"/>
      <c r="E122" s="87">
        <f t="shared" si="4"/>
        <v>32721</v>
      </c>
      <c r="F122" s="2" t="str">
        <f t="shared" si="5"/>
        <v/>
      </c>
    </row>
    <row r="123" spans="1:6" x14ac:dyDescent="0.15">
      <c r="A123" s="2">
        <v>1989</v>
      </c>
      <c r="B123" s="2">
        <v>9</v>
      </c>
      <c r="C123" s="109"/>
      <c r="D123" s="91"/>
      <c r="E123" s="87">
        <f t="shared" si="4"/>
        <v>32752</v>
      </c>
      <c r="F123" s="2" t="str">
        <f t="shared" si="5"/>
        <v/>
      </c>
    </row>
    <row r="124" spans="1:6" x14ac:dyDescent="0.15">
      <c r="A124" s="2">
        <v>1989</v>
      </c>
      <c r="B124" s="2">
        <v>10</v>
      </c>
      <c r="C124" s="109"/>
      <c r="D124" s="91"/>
      <c r="E124" s="87">
        <f t="shared" si="4"/>
        <v>32782</v>
      </c>
      <c r="F124" s="2" t="str">
        <f t="shared" si="5"/>
        <v/>
      </c>
    </row>
    <row r="125" spans="1:6" x14ac:dyDescent="0.15">
      <c r="A125" s="2">
        <v>1989</v>
      </c>
      <c r="B125" s="2">
        <v>11</v>
      </c>
      <c r="C125" s="109"/>
      <c r="D125" s="91"/>
      <c r="E125" s="87">
        <f t="shared" si="4"/>
        <v>32813</v>
      </c>
      <c r="F125" s="2" t="str">
        <f t="shared" si="5"/>
        <v/>
      </c>
    </row>
    <row r="126" spans="1:6" x14ac:dyDescent="0.15">
      <c r="A126" s="2">
        <v>1989</v>
      </c>
      <c r="B126" s="2">
        <v>12</v>
      </c>
      <c r="C126" s="109"/>
      <c r="D126" s="91"/>
      <c r="E126" s="87">
        <f t="shared" si="4"/>
        <v>32843</v>
      </c>
      <c r="F126" s="2" t="str">
        <f t="shared" si="5"/>
        <v/>
      </c>
    </row>
    <row r="127" spans="1:6" x14ac:dyDescent="0.15">
      <c r="A127" s="2">
        <v>1990</v>
      </c>
      <c r="B127" s="2">
        <v>1</v>
      </c>
      <c r="C127" s="109"/>
      <c r="D127" s="91"/>
      <c r="E127" s="87">
        <f t="shared" si="4"/>
        <v>32874</v>
      </c>
      <c r="F127" s="2" t="str">
        <f t="shared" si="5"/>
        <v/>
      </c>
    </row>
    <row r="128" spans="1:6" x14ac:dyDescent="0.15">
      <c r="A128" s="2">
        <v>1990</v>
      </c>
      <c r="B128" s="2">
        <v>2</v>
      </c>
      <c r="C128" s="109"/>
      <c r="D128" s="91"/>
      <c r="E128" s="87">
        <f t="shared" si="4"/>
        <v>32905</v>
      </c>
      <c r="F128" s="2" t="str">
        <f t="shared" si="5"/>
        <v/>
      </c>
    </row>
    <row r="129" spans="1:6" x14ac:dyDescent="0.15">
      <c r="A129" s="2">
        <v>1990</v>
      </c>
      <c r="B129" s="2">
        <v>3</v>
      </c>
      <c r="C129" s="109"/>
      <c r="D129" s="91"/>
      <c r="E129" s="87">
        <f t="shared" si="4"/>
        <v>32933</v>
      </c>
      <c r="F129" s="2" t="str">
        <f t="shared" si="5"/>
        <v/>
      </c>
    </row>
    <row r="130" spans="1:6" x14ac:dyDescent="0.15">
      <c r="A130" s="2">
        <v>1990</v>
      </c>
      <c r="B130" s="2">
        <v>4</v>
      </c>
      <c r="C130" s="109"/>
      <c r="D130" s="91"/>
      <c r="E130" s="87">
        <f t="shared" si="4"/>
        <v>32964</v>
      </c>
      <c r="F130" s="2" t="str">
        <f t="shared" si="5"/>
        <v/>
      </c>
    </row>
    <row r="131" spans="1:6" x14ac:dyDescent="0.15">
      <c r="A131" s="2">
        <v>1990</v>
      </c>
      <c r="B131" s="2">
        <v>5</v>
      </c>
      <c r="C131" s="109"/>
      <c r="D131" s="91"/>
      <c r="E131" s="87">
        <f t="shared" si="4"/>
        <v>32994</v>
      </c>
      <c r="F131" s="2" t="str">
        <f t="shared" si="5"/>
        <v/>
      </c>
    </row>
    <row r="132" spans="1:6" x14ac:dyDescent="0.15">
      <c r="A132" s="2">
        <v>1990</v>
      </c>
      <c r="B132" s="2">
        <v>6</v>
      </c>
      <c r="C132" s="109"/>
      <c r="D132" s="91"/>
      <c r="E132" s="87">
        <f t="shared" si="4"/>
        <v>33025</v>
      </c>
      <c r="F132" s="2" t="str">
        <f t="shared" si="5"/>
        <v/>
      </c>
    </row>
    <row r="133" spans="1:6" x14ac:dyDescent="0.15">
      <c r="A133" s="2">
        <v>1990</v>
      </c>
      <c r="B133" s="2">
        <v>7</v>
      </c>
      <c r="C133" s="109"/>
      <c r="D133" s="91"/>
      <c r="E133" s="87">
        <f t="shared" si="4"/>
        <v>33055</v>
      </c>
      <c r="F133" s="2" t="str">
        <f t="shared" si="5"/>
        <v/>
      </c>
    </row>
    <row r="134" spans="1:6" x14ac:dyDescent="0.15">
      <c r="A134" s="2">
        <v>1990</v>
      </c>
      <c r="B134" s="2">
        <v>8</v>
      </c>
      <c r="C134" s="109"/>
      <c r="D134" s="91"/>
      <c r="E134" s="87">
        <f t="shared" si="4"/>
        <v>33086</v>
      </c>
      <c r="F134" s="2" t="str">
        <f t="shared" si="5"/>
        <v/>
      </c>
    </row>
    <row r="135" spans="1:6" x14ac:dyDescent="0.15">
      <c r="A135" s="2">
        <v>1990</v>
      </c>
      <c r="B135" s="2">
        <v>9</v>
      </c>
      <c r="C135" s="109"/>
      <c r="D135" s="91"/>
      <c r="E135" s="87">
        <f t="shared" si="4"/>
        <v>33117</v>
      </c>
      <c r="F135" s="2" t="str">
        <f t="shared" si="5"/>
        <v/>
      </c>
    </row>
    <row r="136" spans="1:6" x14ac:dyDescent="0.15">
      <c r="A136" s="2">
        <v>1990</v>
      </c>
      <c r="B136" s="2">
        <v>10</v>
      </c>
      <c r="C136" s="109"/>
      <c r="D136" s="91"/>
      <c r="E136" s="87">
        <f t="shared" ref="E136:E199" si="6">DATE($A136,$B136,1)</f>
        <v>33147</v>
      </c>
      <c r="F136" s="2" t="str">
        <f t="shared" si="5"/>
        <v/>
      </c>
    </row>
    <row r="137" spans="1:6" x14ac:dyDescent="0.15">
      <c r="A137" s="2">
        <v>1990</v>
      </c>
      <c r="B137" s="2">
        <v>11</v>
      </c>
      <c r="C137" s="109"/>
      <c r="D137" s="91"/>
      <c r="E137" s="87">
        <f t="shared" si="6"/>
        <v>33178</v>
      </c>
      <c r="F137" s="2" t="str">
        <f t="shared" si="5"/>
        <v/>
      </c>
    </row>
    <row r="138" spans="1:6" x14ac:dyDescent="0.15">
      <c r="A138" s="2">
        <v>1990</v>
      </c>
      <c r="B138" s="2">
        <v>12</v>
      </c>
      <c r="C138" s="109"/>
      <c r="D138" s="91"/>
      <c r="E138" s="87">
        <f t="shared" si="6"/>
        <v>33208</v>
      </c>
      <c r="F138" s="2" t="str">
        <f t="shared" ref="F138:F201" si="7">IF(COUNT($C136:$C138)&lt;&gt;3,"",ROUND(SUM(C136:C138),1))</f>
        <v/>
      </c>
    </row>
    <row r="139" spans="1:6" x14ac:dyDescent="0.15">
      <c r="A139" s="2">
        <v>1991</v>
      </c>
      <c r="B139" s="2">
        <v>1</v>
      </c>
      <c r="C139" s="109"/>
      <c r="D139" s="91"/>
      <c r="E139" s="87">
        <f t="shared" si="6"/>
        <v>33239</v>
      </c>
      <c r="F139" s="2" t="str">
        <f t="shared" si="7"/>
        <v/>
      </c>
    </row>
    <row r="140" spans="1:6" x14ac:dyDescent="0.15">
      <c r="A140" s="2">
        <v>1991</v>
      </c>
      <c r="B140" s="2">
        <v>2</v>
      </c>
      <c r="C140" s="109"/>
      <c r="D140" s="91"/>
      <c r="E140" s="87">
        <f t="shared" si="6"/>
        <v>33270</v>
      </c>
      <c r="F140" s="2" t="str">
        <f t="shared" si="7"/>
        <v/>
      </c>
    </row>
    <row r="141" spans="1:6" x14ac:dyDescent="0.15">
      <c r="A141" s="2">
        <v>1991</v>
      </c>
      <c r="B141" s="2">
        <v>3</v>
      </c>
      <c r="C141" s="109"/>
      <c r="D141" s="91"/>
      <c r="E141" s="87">
        <f t="shared" si="6"/>
        <v>33298</v>
      </c>
      <c r="F141" s="2" t="str">
        <f t="shared" si="7"/>
        <v/>
      </c>
    </row>
    <row r="142" spans="1:6" x14ac:dyDescent="0.15">
      <c r="A142" s="2">
        <v>1991</v>
      </c>
      <c r="B142" s="2">
        <v>4</v>
      </c>
      <c r="C142" s="109"/>
      <c r="D142" s="91"/>
      <c r="E142" s="87">
        <f t="shared" si="6"/>
        <v>33329</v>
      </c>
      <c r="F142" s="2" t="str">
        <f t="shared" si="7"/>
        <v/>
      </c>
    </row>
    <row r="143" spans="1:6" x14ac:dyDescent="0.15">
      <c r="A143" s="2">
        <v>1991</v>
      </c>
      <c r="B143" s="2">
        <v>5</v>
      </c>
      <c r="C143" s="109"/>
      <c r="D143" s="91"/>
      <c r="E143" s="87">
        <f t="shared" si="6"/>
        <v>33359</v>
      </c>
      <c r="F143" s="2" t="str">
        <f t="shared" si="7"/>
        <v/>
      </c>
    </row>
    <row r="144" spans="1:6" x14ac:dyDescent="0.15">
      <c r="A144" s="2">
        <v>1991</v>
      </c>
      <c r="B144" s="2">
        <v>6</v>
      </c>
      <c r="C144" s="109"/>
      <c r="D144" s="91"/>
      <c r="E144" s="87">
        <f t="shared" si="6"/>
        <v>33390</v>
      </c>
      <c r="F144" s="2" t="str">
        <f t="shared" si="7"/>
        <v/>
      </c>
    </row>
    <row r="145" spans="1:6" x14ac:dyDescent="0.15">
      <c r="A145" s="2">
        <v>1991</v>
      </c>
      <c r="B145" s="2">
        <v>7</v>
      </c>
      <c r="C145" s="109"/>
      <c r="D145" s="91"/>
      <c r="E145" s="87">
        <f t="shared" si="6"/>
        <v>33420</v>
      </c>
      <c r="F145" s="2" t="str">
        <f t="shared" si="7"/>
        <v/>
      </c>
    </row>
    <row r="146" spans="1:6" x14ac:dyDescent="0.15">
      <c r="A146" s="2">
        <v>1991</v>
      </c>
      <c r="B146" s="2">
        <v>8</v>
      </c>
      <c r="C146" s="109"/>
      <c r="D146" s="91"/>
      <c r="E146" s="87">
        <f t="shared" si="6"/>
        <v>33451</v>
      </c>
      <c r="F146" s="2" t="str">
        <f t="shared" si="7"/>
        <v/>
      </c>
    </row>
    <row r="147" spans="1:6" x14ac:dyDescent="0.15">
      <c r="A147" s="2">
        <v>1991</v>
      </c>
      <c r="B147" s="2">
        <v>9</v>
      </c>
      <c r="C147" s="109"/>
      <c r="D147" s="91"/>
      <c r="E147" s="87">
        <f t="shared" si="6"/>
        <v>33482</v>
      </c>
      <c r="F147" s="2" t="str">
        <f t="shared" si="7"/>
        <v/>
      </c>
    </row>
    <row r="148" spans="1:6" x14ac:dyDescent="0.15">
      <c r="A148" s="2">
        <v>1991</v>
      </c>
      <c r="B148" s="2">
        <v>10</v>
      </c>
      <c r="C148" s="109"/>
      <c r="D148" s="91"/>
      <c r="E148" s="87">
        <f t="shared" si="6"/>
        <v>33512</v>
      </c>
      <c r="F148" s="2" t="str">
        <f t="shared" si="7"/>
        <v/>
      </c>
    </row>
    <row r="149" spans="1:6" x14ac:dyDescent="0.15">
      <c r="A149" s="2">
        <v>1991</v>
      </c>
      <c r="B149" s="2">
        <v>11</v>
      </c>
      <c r="C149" s="109"/>
      <c r="D149" s="91"/>
      <c r="E149" s="87">
        <f t="shared" si="6"/>
        <v>33543</v>
      </c>
      <c r="F149" s="2" t="str">
        <f t="shared" si="7"/>
        <v/>
      </c>
    </row>
    <row r="150" spans="1:6" x14ac:dyDescent="0.15">
      <c r="A150" s="2">
        <v>1991</v>
      </c>
      <c r="B150" s="2">
        <v>12</v>
      </c>
      <c r="C150" s="109"/>
      <c r="D150" s="91"/>
      <c r="E150" s="87">
        <f t="shared" si="6"/>
        <v>33573</v>
      </c>
      <c r="F150" s="2" t="str">
        <f t="shared" si="7"/>
        <v/>
      </c>
    </row>
    <row r="151" spans="1:6" x14ac:dyDescent="0.15">
      <c r="A151" s="2">
        <v>1992</v>
      </c>
      <c r="B151" s="2">
        <v>1</v>
      </c>
      <c r="C151" s="109"/>
      <c r="D151" s="91"/>
      <c r="E151" s="87">
        <f t="shared" si="6"/>
        <v>33604</v>
      </c>
      <c r="F151" s="2" t="str">
        <f t="shared" si="7"/>
        <v/>
      </c>
    </row>
    <row r="152" spans="1:6" x14ac:dyDescent="0.15">
      <c r="A152" s="2">
        <v>1992</v>
      </c>
      <c r="B152" s="2">
        <v>2</v>
      </c>
      <c r="C152" s="109"/>
      <c r="D152" s="91"/>
      <c r="E152" s="87">
        <f t="shared" si="6"/>
        <v>33635</v>
      </c>
      <c r="F152" s="2" t="str">
        <f t="shared" si="7"/>
        <v/>
      </c>
    </row>
    <row r="153" spans="1:6" x14ac:dyDescent="0.15">
      <c r="A153" s="2">
        <v>1992</v>
      </c>
      <c r="B153" s="2">
        <v>3</v>
      </c>
      <c r="C153" s="109"/>
      <c r="D153" s="91"/>
      <c r="E153" s="87">
        <f t="shared" si="6"/>
        <v>33664</v>
      </c>
      <c r="F153" s="2" t="str">
        <f t="shared" si="7"/>
        <v/>
      </c>
    </row>
    <row r="154" spans="1:6" x14ac:dyDescent="0.15">
      <c r="A154" s="2">
        <v>1992</v>
      </c>
      <c r="B154" s="2">
        <v>4</v>
      </c>
      <c r="C154" s="109"/>
      <c r="D154" s="91"/>
      <c r="E154" s="87">
        <f t="shared" si="6"/>
        <v>33695</v>
      </c>
      <c r="F154" s="2" t="str">
        <f t="shared" si="7"/>
        <v/>
      </c>
    </row>
    <row r="155" spans="1:6" x14ac:dyDescent="0.15">
      <c r="A155" s="2">
        <v>1992</v>
      </c>
      <c r="B155" s="2">
        <v>5</v>
      </c>
      <c r="C155" s="109"/>
      <c r="D155" s="91"/>
      <c r="E155" s="87">
        <f t="shared" si="6"/>
        <v>33725</v>
      </c>
      <c r="F155" s="2" t="str">
        <f t="shared" si="7"/>
        <v/>
      </c>
    </row>
    <row r="156" spans="1:6" x14ac:dyDescent="0.15">
      <c r="A156" s="2">
        <v>1992</v>
      </c>
      <c r="B156" s="2">
        <v>6</v>
      </c>
      <c r="C156" s="109"/>
      <c r="D156" s="91"/>
      <c r="E156" s="87">
        <f t="shared" si="6"/>
        <v>33756</v>
      </c>
      <c r="F156" s="2" t="str">
        <f t="shared" si="7"/>
        <v/>
      </c>
    </row>
    <row r="157" spans="1:6" x14ac:dyDescent="0.15">
      <c r="A157" s="2">
        <v>1992</v>
      </c>
      <c r="B157" s="2">
        <v>7</v>
      </c>
      <c r="C157" s="109"/>
      <c r="D157" s="91"/>
      <c r="E157" s="87">
        <f t="shared" si="6"/>
        <v>33786</v>
      </c>
      <c r="F157" s="2" t="str">
        <f t="shared" si="7"/>
        <v/>
      </c>
    </row>
    <row r="158" spans="1:6" x14ac:dyDescent="0.15">
      <c r="A158" s="2">
        <v>1992</v>
      </c>
      <c r="B158" s="2">
        <v>8</v>
      </c>
      <c r="C158" s="109"/>
      <c r="D158" s="91"/>
      <c r="E158" s="87">
        <f t="shared" si="6"/>
        <v>33817</v>
      </c>
      <c r="F158" s="2" t="str">
        <f t="shared" si="7"/>
        <v/>
      </c>
    </row>
    <row r="159" spans="1:6" x14ac:dyDescent="0.15">
      <c r="A159" s="2">
        <v>1992</v>
      </c>
      <c r="B159" s="2">
        <v>9</v>
      </c>
      <c r="C159" s="109"/>
      <c r="D159" s="91"/>
      <c r="E159" s="87">
        <f t="shared" si="6"/>
        <v>33848</v>
      </c>
      <c r="F159" s="2" t="str">
        <f t="shared" si="7"/>
        <v/>
      </c>
    </row>
    <row r="160" spans="1:6" x14ac:dyDescent="0.15">
      <c r="A160" s="2">
        <v>1992</v>
      </c>
      <c r="B160" s="2">
        <v>10</v>
      </c>
      <c r="C160" s="109"/>
      <c r="D160" s="91"/>
      <c r="E160" s="87">
        <f t="shared" si="6"/>
        <v>33878</v>
      </c>
      <c r="F160" s="2" t="str">
        <f t="shared" si="7"/>
        <v/>
      </c>
    </row>
    <row r="161" spans="1:6" x14ac:dyDescent="0.15">
      <c r="A161" s="2">
        <v>1992</v>
      </c>
      <c r="B161" s="2">
        <v>11</v>
      </c>
      <c r="C161" s="109"/>
      <c r="D161" s="91"/>
      <c r="E161" s="87">
        <f t="shared" si="6"/>
        <v>33909</v>
      </c>
      <c r="F161" s="2" t="str">
        <f t="shared" si="7"/>
        <v/>
      </c>
    </row>
    <row r="162" spans="1:6" x14ac:dyDescent="0.15">
      <c r="A162" s="2">
        <v>1992</v>
      </c>
      <c r="B162" s="2">
        <v>12</v>
      </c>
      <c r="C162" s="109"/>
      <c r="D162" s="91"/>
      <c r="E162" s="87">
        <f t="shared" si="6"/>
        <v>33939</v>
      </c>
      <c r="F162" s="2" t="str">
        <f t="shared" si="7"/>
        <v/>
      </c>
    </row>
    <row r="163" spans="1:6" x14ac:dyDescent="0.15">
      <c r="A163" s="2">
        <v>1993</v>
      </c>
      <c r="B163" s="2">
        <v>1</v>
      </c>
      <c r="C163" s="109"/>
      <c r="D163" s="91"/>
      <c r="E163" s="87">
        <f t="shared" si="6"/>
        <v>33970</v>
      </c>
      <c r="F163" s="2" t="str">
        <f t="shared" si="7"/>
        <v/>
      </c>
    </row>
    <row r="164" spans="1:6" x14ac:dyDescent="0.15">
      <c r="A164" s="2">
        <v>1993</v>
      </c>
      <c r="B164" s="2">
        <v>2</v>
      </c>
      <c r="C164" s="109"/>
      <c r="D164" s="91"/>
      <c r="E164" s="87">
        <f t="shared" si="6"/>
        <v>34001</v>
      </c>
      <c r="F164" s="2" t="str">
        <f t="shared" si="7"/>
        <v/>
      </c>
    </row>
    <row r="165" spans="1:6" x14ac:dyDescent="0.15">
      <c r="A165" s="2">
        <v>1993</v>
      </c>
      <c r="B165" s="2">
        <v>3</v>
      </c>
      <c r="C165" s="109"/>
      <c r="D165" s="91"/>
      <c r="E165" s="87">
        <f t="shared" si="6"/>
        <v>34029</v>
      </c>
      <c r="F165" s="2" t="str">
        <f t="shared" si="7"/>
        <v/>
      </c>
    </row>
    <row r="166" spans="1:6" x14ac:dyDescent="0.15">
      <c r="A166" s="2">
        <v>1993</v>
      </c>
      <c r="B166" s="2">
        <v>4</v>
      </c>
      <c r="C166" s="109"/>
      <c r="D166" s="91"/>
      <c r="E166" s="87">
        <f t="shared" si="6"/>
        <v>34060</v>
      </c>
      <c r="F166" s="2" t="str">
        <f t="shared" si="7"/>
        <v/>
      </c>
    </row>
    <row r="167" spans="1:6" x14ac:dyDescent="0.15">
      <c r="A167" s="2">
        <v>1993</v>
      </c>
      <c r="B167" s="2">
        <v>5</v>
      </c>
      <c r="C167" s="109"/>
      <c r="D167" s="91"/>
      <c r="E167" s="87">
        <f t="shared" si="6"/>
        <v>34090</v>
      </c>
      <c r="F167" s="2" t="str">
        <f t="shared" si="7"/>
        <v/>
      </c>
    </row>
    <row r="168" spans="1:6" x14ac:dyDescent="0.15">
      <c r="A168" s="2">
        <v>1993</v>
      </c>
      <c r="B168" s="2">
        <v>6</v>
      </c>
      <c r="C168" s="109"/>
      <c r="D168" s="91"/>
      <c r="E168" s="87">
        <f t="shared" si="6"/>
        <v>34121</v>
      </c>
      <c r="F168" s="2" t="str">
        <f t="shared" si="7"/>
        <v/>
      </c>
    </row>
    <row r="169" spans="1:6" x14ac:dyDescent="0.15">
      <c r="A169" s="2">
        <v>1993</v>
      </c>
      <c r="B169" s="2">
        <v>7</v>
      </c>
      <c r="C169" s="109"/>
      <c r="D169" s="91"/>
      <c r="E169" s="87">
        <f t="shared" si="6"/>
        <v>34151</v>
      </c>
      <c r="F169" s="2" t="str">
        <f t="shared" si="7"/>
        <v/>
      </c>
    </row>
    <row r="170" spans="1:6" x14ac:dyDescent="0.15">
      <c r="A170" s="2">
        <v>1993</v>
      </c>
      <c r="B170" s="2">
        <v>8</v>
      </c>
      <c r="C170" s="109"/>
      <c r="D170" s="91"/>
      <c r="E170" s="87">
        <f t="shared" si="6"/>
        <v>34182</v>
      </c>
      <c r="F170" s="2" t="str">
        <f t="shared" si="7"/>
        <v/>
      </c>
    </row>
    <row r="171" spans="1:6" x14ac:dyDescent="0.15">
      <c r="A171" s="2">
        <v>1993</v>
      </c>
      <c r="B171" s="2">
        <v>9</v>
      </c>
      <c r="C171" s="109"/>
      <c r="D171" s="91"/>
      <c r="E171" s="87">
        <f t="shared" si="6"/>
        <v>34213</v>
      </c>
      <c r="F171" s="2" t="str">
        <f t="shared" si="7"/>
        <v/>
      </c>
    </row>
    <row r="172" spans="1:6" x14ac:dyDescent="0.15">
      <c r="A172" s="2">
        <v>1993</v>
      </c>
      <c r="B172" s="2">
        <v>10</v>
      </c>
      <c r="C172" s="109"/>
      <c r="D172" s="91"/>
      <c r="E172" s="87">
        <f t="shared" si="6"/>
        <v>34243</v>
      </c>
      <c r="F172" s="2" t="str">
        <f t="shared" si="7"/>
        <v/>
      </c>
    </row>
    <row r="173" spans="1:6" x14ac:dyDescent="0.15">
      <c r="A173" s="2">
        <v>1993</v>
      </c>
      <c r="B173" s="2">
        <v>11</v>
      </c>
      <c r="C173" s="109"/>
      <c r="D173" s="91"/>
      <c r="E173" s="87">
        <f t="shared" si="6"/>
        <v>34274</v>
      </c>
      <c r="F173" s="2" t="str">
        <f t="shared" si="7"/>
        <v/>
      </c>
    </row>
    <row r="174" spans="1:6" x14ac:dyDescent="0.15">
      <c r="A174" s="2">
        <v>1993</v>
      </c>
      <c r="B174" s="2">
        <v>12</v>
      </c>
      <c r="C174" s="109"/>
      <c r="D174" s="91"/>
      <c r="E174" s="87">
        <f t="shared" si="6"/>
        <v>34304</v>
      </c>
      <c r="F174" s="2" t="str">
        <f t="shared" si="7"/>
        <v/>
      </c>
    </row>
    <row r="175" spans="1:6" x14ac:dyDescent="0.15">
      <c r="A175" s="2">
        <v>1994</v>
      </c>
      <c r="B175" s="2">
        <v>1</v>
      </c>
      <c r="C175" s="109"/>
      <c r="D175" s="91"/>
      <c r="E175" s="87">
        <f t="shared" si="6"/>
        <v>34335</v>
      </c>
      <c r="F175" s="2" t="str">
        <f t="shared" si="7"/>
        <v/>
      </c>
    </row>
    <row r="176" spans="1:6" x14ac:dyDescent="0.15">
      <c r="A176" s="2">
        <v>1994</v>
      </c>
      <c r="B176" s="2">
        <v>2</v>
      </c>
      <c r="C176" s="109"/>
      <c r="D176" s="91"/>
      <c r="E176" s="87">
        <f t="shared" si="6"/>
        <v>34366</v>
      </c>
      <c r="F176" s="2" t="str">
        <f t="shared" si="7"/>
        <v/>
      </c>
    </row>
    <row r="177" spans="1:6" x14ac:dyDescent="0.15">
      <c r="A177" s="2">
        <v>1994</v>
      </c>
      <c r="B177" s="2">
        <v>3</v>
      </c>
      <c r="C177" s="109"/>
      <c r="D177" s="91"/>
      <c r="E177" s="87">
        <f t="shared" si="6"/>
        <v>34394</v>
      </c>
      <c r="F177" s="2" t="str">
        <f t="shared" si="7"/>
        <v/>
      </c>
    </row>
    <row r="178" spans="1:6" x14ac:dyDescent="0.15">
      <c r="A178" s="2">
        <v>1994</v>
      </c>
      <c r="B178" s="2">
        <v>4</v>
      </c>
      <c r="C178" s="109"/>
      <c r="D178" s="91"/>
      <c r="E178" s="87">
        <f t="shared" si="6"/>
        <v>34425</v>
      </c>
      <c r="F178" s="2" t="str">
        <f t="shared" si="7"/>
        <v/>
      </c>
    </row>
    <row r="179" spans="1:6" x14ac:dyDescent="0.15">
      <c r="A179" s="2">
        <v>1994</v>
      </c>
      <c r="B179" s="2">
        <v>5</v>
      </c>
      <c r="C179" s="109"/>
      <c r="D179" s="91"/>
      <c r="E179" s="87">
        <f t="shared" si="6"/>
        <v>34455</v>
      </c>
      <c r="F179" s="2" t="str">
        <f t="shared" si="7"/>
        <v/>
      </c>
    </row>
    <row r="180" spans="1:6" x14ac:dyDescent="0.15">
      <c r="A180" s="2">
        <v>1994</v>
      </c>
      <c r="B180" s="2">
        <v>6</v>
      </c>
      <c r="C180" s="109"/>
      <c r="D180" s="91"/>
      <c r="E180" s="87">
        <f t="shared" si="6"/>
        <v>34486</v>
      </c>
      <c r="F180" s="2" t="str">
        <f t="shared" si="7"/>
        <v/>
      </c>
    </row>
    <row r="181" spans="1:6" x14ac:dyDescent="0.15">
      <c r="A181" s="2">
        <v>1994</v>
      </c>
      <c r="B181" s="2">
        <v>7</v>
      </c>
      <c r="C181" s="109"/>
      <c r="D181" s="91"/>
      <c r="E181" s="87">
        <f t="shared" si="6"/>
        <v>34516</v>
      </c>
      <c r="F181" s="2" t="str">
        <f t="shared" si="7"/>
        <v/>
      </c>
    </row>
    <row r="182" spans="1:6" x14ac:dyDescent="0.15">
      <c r="A182" s="2">
        <v>1994</v>
      </c>
      <c r="B182" s="2">
        <v>8</v>
      </c>
      <c r="C182" s="109"/>
      <c r="D182" s="91"/>
      <c r="E182" s="87">
        <f t="shared" si="6"/>
        <v>34547</v>
      </c>
      <c r="F182" s="2" t="str">
        <f t="shared" si="7"/>
        <v/>
      </c>
    </row>
    <row r="183" spans="1:6" x14ac:dyDescent="0.15">
      <c r="A183" s="2">
        <v>1994</v>
      </c>
      <c r="B183" s="2">
        <v>9</v>
      </c>
      <c r="C183" s="109"/>
      <c r="D183" s="91"/>
      <c r="E183" s="87">
        <f t="shared" si="6"/>
        <v>34578</v>
      </c>
      <c r="F183" s="2" t="str">
        <f t="shared" si="7"/>
        <v/>
      </c>
    </row>
    <row r="184" spans="1:6" x14ac:dyDescent="0.15">
      <c r="A184" s="2">
        <v>1994</v>
      </c>
      <c r="B184" s="2">
        <v>10</v>
      </c>
      <c r="C184" s="109"/>
      <c r="D184" s="91"/>
      <c r="E184" s="87">
        <f t="shared" si="6"/>
        <v>34608</v>
      </c>
      <c r="F184" s="2" t="str">
        <f t="shared" si="7"/>
        <v/>
      </c>
    </row>
    <row r="185" spans="1:6" x14ac:dyDescent="0.15">
      <c r="A185" s="2">
        <v>1994</v>
      </c>
      <c r="B185" s="2">
        <v>11</v>
      </c>
      <c r="C185" s="109"/>
      <c r="D185" s="91"/>
      <c r="E185" s="87">
        <f t="shared" si="6"/>
        <v>34639</v>
      </c>
      <c r="F185" s="2" t="str">
        <f t="shared" si="7"/>
        <v/>
      </c>
    </row>
    <row r="186" spans="1:6" x14ac:dyDescent="0.15">
      <c r="A186" s="2">
        <v>1994</v>
      </c>
      <c r="B186" s="2">
        <v>12</v>
      </c>
      <c r="C186" s="109"/>
      <c r="D186" s="91"/>
      <c r="E186" s="87">
        <f t="shared" si="6"/>
        <v>34669</v>
      </c>
      <c r="F186" s="2" t="str">
        <f t="shared" si="7"/>
        <v/>
      </c>
    </row>
    <row r="187" spans="1:6" x14ac:dyDescent="0.15">
      <c r="A187" s="2">
        <v>1995</v>
      </c>
      <c r="B187" s="2">
        <v>1</v>
      </c>
      <c r="C187" s="109"/>
      <c r="D187" s="91"/>
      <c r="E187" s="87">
        <f t="shared" si="6"/>
        <v>34700</v>
      </c>
      <c r="F187" s="2" t="str">
        <f t="shared" si="7"/>
        <v/>
      </c>
    </row>
    <row r="188" spans="1:6" x14ac:dyDescent="0.15">
      <c r="A188" s="2">
        <v>1995</v>
      </c>
      <c r="B188" s="2">
        <v>2</v>
      </c>
      <c r="C188" s="109"/>
      <c r="D188" s="91"/>
      <c r="E188" s="87">
        <f t="shared" si="6"/>
        <v>34731</v>
      </c>
      <c r="F188" s="2" t="str">
        <f t="shared" si="7"/>
        <v/>
      </c>
    </row>
    <row r="189" spans="1:6" x14ac:dyDescent="0.15">
      <c r="A189" s="2">
        <v>1995</v>
      </c>
      <c r="B189" s="2">
        <v>3</v>
      </c>
      <c r="C189" s="109"/>
      <c r="D189" s="91"/>
      <c r="E189" s="87">
        <f t="shared" si="6"/>
        <v>34759</v>
      </c>
      <c r="F189" s="2" t="str">
        <f t="shared" si="7"/>
        <v/>
      </c>
    </row>
    <row r="190" spans="1:6" x14ac:dyDescent="0.15">
      <c r="A190" s="2">
        <v>1995</v>
      </c>
      <c r="B190" s="2">
        <v>4</v>
      </c>
      <c r="C190" s="109"/>
      <c r="D190" s="91"/>
      <c r="E190" s="87">
        <f t="shared" si="6"/>
        <v>34790</v>
      </c>
      <c r="F190" s="2" t="str">
        <f t="shared" si="7"/>
        <v/>
      </c>
    </row>
    <row r="191" spans="1:6" x14ac:dyDescent="0.15">
      <c r="A191" s="2">
        <v>1995</v>
      </c>
      <c r="B191" s="2">
        <v>5</v>
      </c>
      <c r="C191" s="109"/>
      <c r="D191" s="91"/>
      <c r="E191" s="87">
        <f t="shared" si="6"/>
        <v>34820</v>
      </c>
      <c r="F191" s="2" t="str">
        <f t="shared" si="7"/>
        <v/>
      </c>
    </row>
    <row r="192" spans="1:6" x14ac:dyDescent="0.15">
      <c r="A192" s="2">
        <v>1995</v>
      </c>
      <c r="B192" s="2">
        <v>6</v>
      </c>
      <c r="C192" s="109"/>
      <c r="D192" s="91"/>
      <c r="E192" s="87">
        <f t="shared" si="6"/>
        <v>34851</v>
      </c>
      <c r="F192" s="2" t="str">
        <f t="shared" si="7"/>
        <v/>
      </c>
    </row>
    <row r="193" spans="1:6" x14ac:dyDescent="0.15">
      <c r="A193" s="2">
        <v>1995</v>
      </c>
      <c r="B193" s="2">
        <v>7</v>
      </c>
      <c r="C193" s="109"/>
      <c r="D193" s="91"/>
      <c r="E193" s="87">
        <f t="shared" si="6"/>
        <v>34881</v>
      </c>
      <c r="F193" s="2" t="str">
        <f t="shared" si="7"/>
        <v/>
      </c>
    </row>
    <row r="194" spans="1:6" x14ac:dyDescent="0.15">
      <c r="A194" s="2">
        <v>1995</v>
      </c>
      <c r="B194" s="2">
        <v>8</v>
      </c>
      <c r="C194" s="109"/>
      <c r="D194" s="91"/>
      <c r="E194" s="87">
        <f t="shared" si="6"/>
        <v>34912</v>
      </c>
      <c r="F194" s="2" t="str">
        <f t="shared" si="7"/>
        <v/>
      </c>
    </row>
    <row r="195" spans="1:6" x14ac:dyDescent="0.15">
      <c r="A195" s="2">
        <v>1995</v>
      </c>
      <c r="B195" s="2">
        <v>9</v>
      </c>
      <c r="C195" s="109"/>
      <c r="D195" s="91"/>
      <c r="E195" s="87">
        <f t="shared" si="6"/>
        <v>34943</v>
      </c>
      <c r="F195" s="2" t="str">
        <f t="shared" si="7"/>
        <v/>
      </c>
    </row>
    <row r="196" spans="1:6" x14ac:dyDescent="0.15">
      <c r="A196" s="2">
        <v>1995</v>
      </c>
      <c r="B196" s="2">
        <v>10</v>
      </c>
      <c r="C196" s="109"/>
      <c r="D196" s="91"/>
      <c r="E196" s="87">
        <f t="shared" si="6"/>
        <v>34973</v>
      </c>
      <c r="F196" s="2" t="str">
        <f t="shared" si="7"/>
        <v/>
      </c>
    </row>
    <row r="197" spans="1:6" x14ac:dyDescent="0.15">
      <c r="A197" s="2">
        <v>1995</v>
      </c>
      <c r="B197" s="2">
        <v>11</v>
      </c>
      <c r="C197" s="109"/>
      <c r="D197" s="91"/>
      <c r="E197" s="87">
        <f t="shared" si="6"/>
        <v>35004</v>
      </c>
      <c r="F197" s="2" t="str">
        <f t="shared" si="7"/>
        <v/>
      </c>
    </row>
    <row r="198" spans="1:6" x14ac:dyDescent="0.15">
      <c r="A198" s="2">
        <v>1995</v>
      </c>
      <c r="B198" s="2">
        <v>12</v>
      </c>
      <c r="C198" s="109"/>
      <c r="D198" s="91"/>
      <c r="E198" s="87">
        <f t="shared" si="6"/>
        <v>35034</v>
      </c>
      <c r="F198" s="2" t="str">
        <f t="shared" si="7"/>
        <v/>
      </c>
    </row>
    <row r="199" spans="1:6" x14ac:dyDescent="0.15">
      <c r="A199" s="2">
        <v>1996</v>
      </c>
      <c r="B199" s="2">
        <v>1</v>
      </c>
      <c r="C199" s="109"/>
      <c r="D199" s="91"/>
      <c r="E199" s="87">
        <f t="shared" si="6"/>
        <v>35065</v>
      </c>
      <c r="F199" s="2" t="str">
        <f t="shared" si="7"/>
        <v/>
      </c>
    </row>
    <row r="200" spans="1:6" x14ac:dyDescent="0.15">
      <c r="A200" s="2">
        <v>1996</v>
      </c>
      <c r="B200" s="2">
        <v>2</v>
      </c>
      <c r="C200" s="109"/>
      <c r="D200" s="91"/>
      <c r="E200" s="87">
        <f t="shared" ref="E200:E263" si="8">DATE($A200,$B200,1)</f>
        <v>35096</v>
      </c>
      <c r="F200" s="2" t="str">
        <f t="shared" si="7"/>
        <v/>
      </c>
    </row>
    <row r="201" spans="1:6" x14ac:dyDescent="0.15">
      <c r="A201" s="2">
        <v>1996</v>
      </c>
      <c r="B201" s="2">
        <v>3</v>
      </c>
      <c r="C201" s="109"/>
      <c r="D201" s="91"/>
      <c r="E201" s="87">
        <f t="shared" si="8"/>
        <v>35125</v>
      </c>
      <c r="F201" s="2" t="str">
        <f t="shared" si="7"/>
        <v/>
      </c>
    </row>
    <row r="202" spans="1:6" x14ac:dyDescent="0.15">
      <c r="A202" s="2">
        <v>1996</v>
      </c>
      <c r="B202" s="2">
        <v>4</v>
      </c>
      <c r="C202" s="109"/>
      <c r="D202" s="91"/>
      <c r="E202" s="87">
        <f t="shared" si="8"/>
        <v>35156</v>
      </c>
      <c r="F202" s="2" t="str">
        <f t="shared" ref="F202:F265" si="9">IF(COUNT($C200:$C202)&lt;&gt;3,"",ROUND(SUM(C200:C202),1))</f>
        <v/>
      </c>
    </row>
    <row r="203" spans="1:6" x14ac:dyDescent="0.15">
      <c r="A203" s="2">
        <v>1996</v>
      </c>
      <c r="B203" s="2">
        <v>5</v>
      </c>
      <c r="C203" s="109"/>
      <c r="D203" s="91"/>
      <c r="E203" s="87">
        <f t="shared" si="8"/>
        <v>35186</v>
      </c>
      <c r="F203" s="2" t="str">
        <f t="shared" si="9"/>
        <v/>
      </c>
    </row>
    <row r="204" spans="1:6" x14ac:dyDescent="0.15">
      <c r="A204" s="2">
        <v>1996</v>
      </c>
      <c r="B204" s="2">
        <v>6</v>
      </c>
      <c r="C204" s="109"/>
      <c r="D204" s="91"/>
      <c r="E204" s="87">
        <f t="shared" si="8"/>
        <v>35217</v>
      </c>
      <c r="F204" s="2" t="str">
        <f t="shared" si="9"/>
        <v/>
      </c>
    </row>
    <row r="205" spans="1:6" x14ac:dyDescent="0.15">
      <c r="A205" s="2">
        <v>1996</v>
      </c>
      <c r="B205" s="2">
        <v>7</v>
      </c>
      <c r="C205" s="109"/>
      <c r="D205" s="91"/>
      <c r="E205" s="87">
        <f t="shared" si="8"/>
        <v>35247</v>
      </c>
      <c r="F205" s="2" t="str">
        <f t="shared" si="9"/>
        <v/>
      </c>
    </row>
    <row r="206" spans="1:6" x14ac:dyDescent="0.15">
      <c r="A206" s="2">
        <v>1996</v>
      </c>
      <c r="B206" s="2">
        <v>8</v>
      </c>
      <c r="C206" s="109"/>
      <c r="D206" s="91"/>
      <c r="E206" s="87">
        <f t="shared" si="8"/>
        <v>35278</v>
      </c>
      <c r="F206" s="2" t="str">
        <f t="shared" si="9"/>
        <v/>
      </c>
    </row>
    <row r="207" spans="1:6" x14ac:dyDescent="0.15">
      <c r="A207" s="2">
        <v>1996</v>
      </c>
      <c r="B207" s="2">
        <v>9</v>
      </c>
      <c r="C207" s="109"/>
      <c r="D207" s="91"/>
      <c r="E207" s="87">
        <f t="shared" si="8"/>
        <v>35309</v>
      </c>
      <c r="F207" s="2" t="str">
        <f t="shared" si="9"/>
        <v/>
      </c>
    </row>
    <row r="208" spans="1:6" x14ac:dyDescent="0.15">
      <c r="A208" s="2">
        <v>1996</v>
      </c>
      <c r="B208" s="2">
        <v>10</v>
      </c>
      <c r="C208" s="109"/>
      <c r="D208" s="91"/>
      <c r="E208" s="87">
        <f t="shared" si="8"/>
        <v>35339</v>
      </c>
      <c r="F208" s="2" t="str">
        <f t="shared" si="9"/>
        <v/>
      </c>
    </row>
    <row r="209" spans="1:6" x14ac:dyDescent="0.15">
      <c r="A209" s="2">
        <v>1996</v>
      </c>
      <c r="B209" s="2">
        <v>11</v>
      </c>
      <c r="C209" s="109"/>
      <c r="D209" s="91"/>
      <c r="E209" s="87">
        <f t="shared" si="8"/>
        <v>35370</v>
      </c>
      <c r="F209" s="2" t="str">
        <f t="shared" si="9"/>
        <v/>
      </c>
    </row>
    <row r="210" spans="1:6" x14ac:dyDescent="0.15">
      <c r="A210" s="2">
        <v>1996</v>
      </c>
      <c r="B210" s="2">
        <v>12</v>
      </c>
      <c r="C210" s="109"/>
      <c r="D210" s="91"/>
      <c r="E210" s="87">
        <f t="shared" si="8"/>
        <v>35400</v>
      </c>
      <c r="F210" s="2" t="str">
        <f t="shared" si="9"/>
        <v/>
      </c>
    </row>
    <row r="211" spans="1:6" x14ac:dyDescent="0.15">
      <c r="A211" s="2">
        <v>1997</v>
      </c>
      <c r="B211" s="2">
        <v>1</v>
      </c>
      <c r="C211" s="109"/>
      <c r="D211" s="91"/>
      <c r="E211" s="87">
        <f t="shared" si="8"/>
        <v>35431</v>
      </c>
      <c r="F211" s="2" t="str">
        <f t="shared" si="9"/>
        <v/>
      </c>
    </row>
    <row r="212" spans="1:6" x14ac:dyDescent="0.15">
      <c r="A212" s="2">
        <v>1997</v>
      </c>
      <c r="B212" s="2">
        <v>2</v>
      </c>
      <c r="C212" s="109"/>
      <c r="D212" s="91"/>
      <c r="E212" s="87">
        <f t="shared" si="8"/>
        <v>35462</v>
      </c>
      <c r="F212" s="2" t="str">
        <f t="shared" si="9"/>
        <v/>
      </c>
    </row>
    <row r="213" spans="1:6" x14ac:dyDescent="0.15">
      <c r="A213" s="2">
        <v>1997</v>
      </c>
      <c r="B213" s="2">
        <v>3</v>
      </c>
      <c r="C213" s="109"/>
      <c r="D213" s="91"/>
      <c r="E213" s="87">
        <f t="shared" si="8"/>
        <v>35490</v>
      </c>
      <c r="F213" s="2" t="str">
        <f t="shared" si="9"/>
        <v/>
      </c>
    </row>
    <row r="214" spans="1:6" x14ac:dyDescent="0.15">
      <c r="A214" s="2">
        <v>1997</v>
      </c>
      <c r="B214" s="2">
        <v>4</v>
      </c>
      <c r="C214" s="109"/>
      <c r="D214" s="91"/>
      <c r="E214" s="87">
        <f t="shared" si="8"/>
        <v>35521</v>
      </c>
      <c r="F214" s="2" t="str">
        <f t="shared" si="9"/>
        <v/>
      </c>
    </row>
    <row r="215" spans="1:6" x14ac:dyDescent="0.15">
      <c r="A215" s="2">
        <v>1997</v>
      </c>
      <c r="B215" s="2">
        <v>5</v>
      </c>
      <c r="C215" s="109"/>
      <c r="D215" s="91"/>
      <c r="E215" s="87">
        <f t="shared" si="8"/>
        <v>35551</v>
      </c>
      <c r="F215" s="2" t="str">
        <f t="shared" si="9"/>
        <v/>
      </c>
    </row>
    <row r="216" spans="1:6" x14ac:dyDescent="0.15">
      <c r="A216" s="2">
        <v>1997</v>
      </c>
      <c r="B216" s="2">
        <v>6</v>
      </c>
      <c r="C216" s="109"/>
      <c r="D216" s="91"/>
      <c r="E216" s="87">
        <f t="shared" si="8"/>
        <v>35582</v>
      </c>
      <c r="F216" s="2" t="str">
        <f t="shared" si="9"/>
        <v/>
      </c>
    </row>
    <row r="217" spans="1:6" x14ac:dyDescent="0.15">
      <c r="A217" s="2">
        <v>1997</v>
      </c>
      <c r="B217" s="2">
        <v>7</v>
      </c>
      <c r="C217" s="109"/>
      <c r="D217" s="91"/>
      <c r="E217" s="87">
        <f t="shared" si="8"/>
        <v>35612</v>
      </c>
      <c r="F217" s="2" t="str">
        <f t="shared" si="9"/>
        <v/>
      </c>
    </row>
    <row r="218" spans="1:6" x14ac:dyDescent="0.15">
      <c r="A218" s="2">
        <v>1997</v>
      </c>
      <c r="B218" s="2">
        <v>8</v>
      </c>
      <c r="C218" s="109"/>
      <c r="D218" s="91"/>
      <c r="E218" s="87">
        <f t="shared" si="8"/>
        <v>35643</v>
      </c>
      <c r="F218" s="2" t="str">
        <f t="shared" si="9"/>
        <v/>
      </c>
    </row>
    <row r="219" spans="1:6" x14ac:dyDescent="0.15">
      <c r="A219" s="2">
        <v>1997</v>
      </c>
      <c r="B219" s="2">
        <v>9</v>
      </c>
      <c r="C219" s="109"/>
      <c r="D219" s="91"/>
      <c r="E219" s="87">
        <f t="shared" si="8"/>
        <v>35674</v>
      </c>
      <c r="F219" s="2" t="str">
        <f t="shared" si="9"/>
        <v/>
      </c>
    </row>
    <row r="220" spans="1:6" x14ac:dyDescent="0.15">
      <c r="A220" s="2">
        <v>1997</v>
      </c>
      <c r="B220" s="2">
        <v>10</v>
      </c>
      <c r="C220" s="109"/>
      <c r="D220" s="91"/>
      <c r="E220" s="87">
        <f t="shared" si="8"/>
        <v>35704</v>
      </c>
      <c r="F220" s="2" t="str">
        <f t="shared" si="9"/>
        <v/>
      </c>
    </row>
    <row r="221" spans="1:6" x14ac:dyDescent="0.15">
      <c r="A221" s="2">
        <v>1997</v>
      </c>
      <c r="B221" s="2">
        <v>11</v>
      </c>
      <c r="C221" s="109"/>
      <c r="D221" s="91"/>
      <c r="E221" s="87">
        <f t="shared" si="8"/>
        <v>35735</v>
      </c>
      <c r="F221" s="2" t="str">
        <f t="shared" si="9"/>
        <v/>
      </c>
    </row>
    <row r="222" spans="1:6" x14ac:dyDescent="0.15">
      <c r="A222" s="2">
        <v>1997</v>
      </c>
      <c r="B222" s="2">
        <v>12</v>
      </c>
      <c r="C222" s="109"/>
      <c r="D222" s="91"/>
      <c r="E222" s="87">
        <f t="shared" si="8"/>
        <v>35765</v>
      </c>
      <c r="F222" s="2" t="str">
        <f t="shared" si="9"/>
        <v/>
      </c>
    </row>
    <row r="223" spans="1:6" x14ac:dyDescent="0.15">
      <c r="A223" s="2">
        <v>1998</v>
      </c>
      <c r="B223" s="2">
        <v>1</v>
      </c>
      <c r="C223" s="109"/>
      <c r="D223" s="91"/>
      <c r="E223" s="87">
        <f t="shared" si="8"/>
        <v>35796</v>
      </c>
      <c r="F223" s="2" t="str">
        <f t="shared" si="9"/>
        <v/>
      </c>
    </row>
    <row r="224" spans="1:6" x14ac:dyDescent="0.15">
      <c r="A224" s="2">
        <v>1998</v>
      </c>
      <c r="B224" s="2">
        <v>2</v>
      </c>
      <c r="C224" s="109"/>
      <c r="D224" s="91"/>
      <c r="E224" s="87">
        <f t="shared" si="8"/>
        <v>35827</v>
      </c>
      <c r="F224" s="2" t="str">
        <f t="shared" si="9"/>
        <v/>
      </c>
    </row>
    <row r="225" spans="1:6" x14ac:dyDescent="0.15">
      <c r="A225" s="2">
        <v>1998</v>
      </c>
      <c r="B225" s="2">
        <v>3</v>
      </c>
      <c r="C225" s="109"/>
      <c r="D225" s="91"/>
      <c r="E225" s="87">
        <f t="shared" si="8"/>
        <v>35855</v>
      </c>
      <c r="F225" s="2" t="str">
        <f t="shared" si="9"/>
        <v/>
      </c>
    </row>
    <row r="226" spans="1:6" x14ac:dyDescent="0.15">
      <c r="A226" s="2">
        <v>1998</v>
      </c>
      <c r="B226" s="2">
        <v>4</v>
      </c>
      <c r="C226" s="109"/>
      <c r="D226" s="91"/>
      <c r="E226" s="87">
        <f t="shared" si="8"/>
        <v>35886</v>
      </c>
      <c r="F226" s="2" t="str">
        <f t="shared" si="9"/>
        <v/>
      </c>
    </row>
    <row r="227" spans="1:6" x14ac:dyDescent="0.15">
      <c r="A227" s="2">
        <v>1998</v>
      </c>
      <c r="B227" s="2">
        <v>5</v>
      </c>
      <c r="C227" s="109"/>
      <c r="D227" s="91"/>
      <c r="E227" s="87">
        <f t="shared" si="8"/>
        <v>35916</v>
      </c>
      <c r="F227" s="2" t="str">
        <f t="shared" si="9"/>
        <v/>
      </c>
    </row>
    <row r="228" spans="1:6" x14ac:dyDescent="0.15">
      <c r="A228" s="2">
        <v>1998</v>
      </c>
      <c r="B228" s="2">
        <v>6</v>
      </c>
      <c r="C228" s="109"/>
      <c r="D228" s="91"/>
      <c r="E228" s="87">
        <f t="shared" si="8"/>
        <v>35947</v>
      </c>
      <c r="F228" s="2" t="str">
        <f t="shared" si="9"/>
        <v/>
      </c>
    </row>
    <row r="229" spans="1:6" x14ac:dyDescent="0.15">
      <c r="A229" s="2">
        <v>1998</v>
      </c>
      <c r="B229" s="2">
        <v>7</v>
      </c>
      <c r="C229" s="109"/>
      <c r="D229" s="91"/>
      <c r="E229" s="87">
        <f t="shared" si="8"/>
        <v>35977</v>
      </c>
      <c r="F229" s="2" t="str">
        <f t="shared" si="9"/>
        <v/>
      </c>
    </row>
    <row r="230" spans="1:6" x14ac:dyDescent="0.15">
      <c r="A230" s="2">
        <v>1998</v>
      </c>
      <c r="B230" s="2">
        <v>8</v>
      </c>
      <c r="C230" s="109"/>
      <c r="D230" s="91"/>
      <c r="E230" s="87">
        <f t="shared" si="8"/>
        <v>36008</v>
      </c>
      <c r="F230" s="2" t="str">
        <f t="shared" si="9"/>
        <v/>
      </c>
    </row>
    <row r="231" spans="1:6" x14ac:dyDescent="0.15">
      <c r="A231" s="2">
        <v>1998</v>
      </c>
      <c r="B231" s="2">
        <v>9</v>
      </c>
      <c r="C231" s="109"/>
      <c r="D231" s="91"/>
      <c r="E231" s="87">
        <f t="shared" si="8"/>
        <v>36039</v>
      </c>
      <c r="F231" s="2" t="str">
        <f t="shared" si="9"/>
        <v/>
      </c>
    </row>
    <row r="232" spans="1:6" x14ac:dyDescent="0.15">
      <c r="A232" s="2">
        <v>1998</v>
      </c>
      <c r="B232" s="2">
        <v>10</v>
      </c>
      <c r="C232" s="109"/>
      <c r="D232" s="91"/>
      <c r="E232" s="87">
        <f t="shared" si="8"/>
        <v>36069</v>
      </c>
      <c r="F232" s="2" t="str">
        <f t="shared" si="9"/>
        <v/>
      </c>
    </row>
    <row r="233" spans="1:6" x14ac:dyDescent="0.15">
      <c r="A233" s="2">
        <v>1998</v>
      </c>
      <c r="B233" s="2">
        <v>11</v>
      </c>
      <c r="C233" s="109"/>
      <c r="D233" s="91"/>
      <c r="E233" s="87">
        <f t="shared" si="8"/>
        <v>36100</v>
      </c>
      <c r="F233" s="2" t="str">
        <f t="shared" si="9"/>
        <v/>
      </c>
    </row>
    <row r="234" spans="1:6" x14ac:dyDescent="0.15">
      <c r="A234" s="2">
        <v>1998</v>
      </c>
      <c r="B234" s="2">
        <v>12</v>
      </c>
      <c r="C234" s="109"/>
      <c r="D234" s="91"/>
      <c r="E234" s="87">
        <f t="shared" si="8"/>
        <v>36130</v>
      </c>
      <c r="F234" s="2" t="str">
        <f t="shared" si="9"/>
        <v/>
      </c>
    </row>
    <row r="235" spans="1:6" x14ac:dyDescent="0.15">
      <c r="A235" s="2">
        <v>1999</v>
      </c>
      <c r="B235" s="2">
        <v>1</v>
      </c>
      <c r="C235" s="109"/>
      <c r="D235" s="91"/>
      <c r="E235" s="87">
        <f t="shared" si="8"/>
        <v>36161</v>
      </c>
      <c r="F235" s="2" t="str">
        <f t="shared" si="9"/>
        <v/>
      </c>
    </row>
    <row r="236" spans="1:6" x14ac:dyDescent="0.15">
      <c r="A236" s="2">
        <v>1999</v>
      </c>
      <c r="B236" s="2">
        <v>2</v>
      </c>
      <c r="C236" s="109"/>
      <c r="D236" s="91"/>
      <c r="E236" s="87">
        <f t="shared" si="8"/>
        <v>36192</v>
      </c>
      <c r="F236" s="2" t="str">
        <f t="shared" si="9"/>
        <v/>
      </c>
    </row>
    <row r="237" spans="1:6" x14ac:dyDescent="0.15">
      <c r="A237" s="2">
        <v>1999</v>
      </c>
      <c r="B237" s="2">
        <v>3</v>
      </c>
      <c r="C237" s="109"/>
      <c r="D237" s="91"/>
      <c r="E237" s="87">
        <f t="shared" si="8"/>
        <v>36220</v>
      </c>
      <c r="F237" s="2" t="str">
        <f t="shared" si="9"/>
        <v/>
      </c>
    </row>
    <row r="238" spans="1:6" x14ac:dyDescent="0.15">
      <c r="A238" s="2">
        <v>1999</v>
      </c>
      <c r="B238" s="2">
        <v>4</v>
      </c>
      <c r="C238" s="109"/>
      <c r="D238" s="91"/>
      <c r="E238" s="87">
        <f t="shared" si="8"/>
        <v>36251</v>
      </c>
      <c r="F238" s="2" t="str">
        <f t="shared" si="9"/>
        <v/>
      </c>
    </row>
    <row r="239" spans="1:6" x14ac:dyDescent="0.15">
      <c r="A239" s="2">
        <v>1999</v>
      </c>
      <c r="B239" s="2">
        <v>5</v>
      </c>
      <c r="C239" s="109"/>
      <c r="D239" s="91"/>
      <c r="E239" s="87">
        <f t="shared" si="8"/>
        <v>36281</v>
      </c>
      <c r="F239" s="2" t="str">
        <f t="shared" si="9"/>
        <v/>
      </c>
    </row>
    <row r="240" spans="1:6" x14ac:dyDescent="0.15">
      <c r="A240" s="2">
        <v>1999</v>
      </c>
      <c r="B240" s="2">
        <v>6</v>
      </c>
      <c r="C240" s="109"/>
      <c r="D240" s="91"/>
      <c r="E240" s="87">
        <f t="shared" si="8"/>
        <v>36312</v>
      </c>
      <c r="F240" s="2" t="str">
        <f t="shared" si="9"/>
        <v/>
      </c>
    </row>
    <row r="241" spans="1:6" x14ac:dyDescent="0.15">
      <c r="A241" s="2">
        <v>1999</v>
      </c>
      <c r="B241" s="2">
        <v>7</v>
      </c>
      <c r="C241" s="109"/>
      <c r="D241" s="91"/>
      <c r="E241" s="87">
        <f t="shared" si="8"/>
        <v>36342</v>
      </c>
      <c r="F241" s="2" t="str">
        <f t="shared" si="9"/>
        <v/>
      </c>
    </row>
    <row r="242" spans="1:6" x14ac:dyDescent="0.15">
      <c r="A242" s="2">
        <v>1999</v>
      </c>
      <c r="B242" s="2">
        <v>8</v>
      </c>
      <c r="C242" s="109"/>
      <c r="D242" s="91"/>
      <c r="E242" s="87">
        <f t="shared" si="8"/>
        <v>36373</v>
      </c>
      <c r="F242" s="2" t="str">
        <f t="shared" si="9"/>
        <v/>
      </c>
    </row>
    <row r="243" spans="1:6" x14ac:dyDescent="0.15">
      <c r="A243" s="2">
        <v>1999</v>
      </c>
      <c r="B243" s="2">
        <v>9</v>
      </c>
      <c r="C243" s="109"/>
      <c r="D243" s="91"/>
      <c r="E243" s="87">
        <f t="shared" si="8"/>
        <v>36404</v>
      </c>
      <c r="F243" s="2" t="str">
        <f t="shared" si="9"/>
        <v/>
      </c>
    </row>
    <row r="244" spans="1:6" x14ac:dyDescent="0.15">
      <c r="A244" s="2">
        <v>1999</v>
      </c>
      <c r="B244" s="2">
        <v>10</v>
      </c>
      <c r="C244" s="109"/>
      <c r="D244" s="91"/>
      <c r="E244" s="87">
        <f t="shared" si="8"/>
        <v>36434</v>
      </c>
      <c r="F244" s="2" t="str">
        <f t="shared" si="9"/>
        <v/>
      </c>
    </row>
    <row r="245" spans="1:6" x14ac:dyDescent="0.15">
      <c r="A245" s="2">
        <v>1999</v>
      </c>
      <c r="B245" s="2">
        <v>11</v>
      </c>
      <c r="C245" s="109"/>
      <c r="D245" s="91"/>
      <c r="E245" s="87">
        <f t="shared" si="8"/>
        <v>36465</v>
      </c>
      <c r="F245" s="2" t="str">
        <f t="shared" si="9"/>
        <v/>
      </c>
    </row>
    <row r="246" spans="1:6" x14ac:dyDescent="0.15">
      <c r="A246" s="2">
        <v>1999</v>
      </c>
      <c r="B246" s="2">
        <v>12</v>
      </c>
      <c r="C246" s="109"/>
      <c r="D246" s="91"/>
      <c r="E246" s="87">
        <f t="shared" si="8"/>
        <v>36495</v>
      </c>
      <c r="F246" s="2" t="str">
        <f t="shared" si="9"/>
        <v/>
      </c>
    </row>
    <row r="247" spans="1:6" x14ac:dyDescent="0.15">
      <c r="A247" s="2">
        <v>2000</v>
      </c>
      <c r="B247" s="2">
        <v>1</v>
      </c>
      <c r="C247" s="109"/>
      <c r="D247" s="91"/>
      <c r="E247" s="87">
        <f t="shared" si="8"/>
        <v>36526</v>
      </c>
      <c r="F247" s="2" t="str">
        <f t="shared" si="9"/>
        <v/>
      </c>
    </row>
    <row r="248" spans="1:6" x14ac:dyDescent="0.15">
      <c r="A248" s="2">
        <v>2000</v>
      </c>
      <c r="B248" s="2">
        <v>2</v>
      </c>
      <c r="C248" s="109"/>
      <c r="D248" s="91"/>
      <c r="E248" s="87">
        <f t="shared" si="8"/>
        <v>36557</v>
      </c>
      <c r="F248" s="2" t="str">
        <f t="shared" si="9"/>
        <v/>
      </c>
    </row>
    <row r="249" spans="1:6" x14ac:dyDescent="0.15">
      <c r="A249" s="2">
        <v>2000</v>
      </c>
      <c r="B249" s="2">
        <v>3</v>
      </c>
      <c r="C249" s="109"/>
      <c r="D249" s="91"/>
      <c r="E249" s="87">
        <f t="shared" si="8"/>
        <v>36586</v>
      </c>
      <c r="F249" s="2" t="str">
        <f t="shared" si="9"/>
        <v/>
      </c>
    </row>
    <row r="250" spans="1:6" x14ac:dyDescent="0.15">
      <c r="A250" s="2">
        <v>2000</v>
      </c>
      <c r="B250" s="2">
        <v>4</v>
      </c>
      <c r="C250" s="109"/>
      <c r="D250" s="91"/>
      <c r="E250" s="87">
        <f t="shared" si="8"/>
        <v>36617</v>
      </c>
      <c r="F250" s="2" t="str">
        <f t="shared" si="9"/>
        <v/>
      </c>
    </row>
    <row r="251" spans="1:6" x14ac:dyDescent="0.15">
      <c r="A251" s="2">
        <v>2000</v>
      </c>
      <c r="B251" s="2">
        <v>5</v>
      </c>
      <c r="C251" s="109"/>
      <c r="D251" s="91"/>
      <c r="E251" s="87">
        <f t="shared" si="8"/>
        <v>36647</v>
      </c>
      <c r="F251" s="2" t="str">
        <f t="shared" si="9"/>
        <v/>
      </c>
    </row>
    <row r="252" spans="1:6" x14ac:dyDescent="0.15">
      <c r="A252" s="2">
        <v>2000</v>
      </c>
      <c r="B252" s="2">
        <v>6</v>
      </c>
      <c r="C252" s="109"/>
      <c r="D252" s="91"/>
      <c r="E252" s="87">
        <f t="shared" si="8"/>
        <v>36678</v>
      </c>
      <c r="F252" s="2" t="str">
        <f t="shared" si="9"/>
        <v/>
      </c>
    </row>
    <row r="253" spans="1:6" x14ac:dyDescent="0.15">
      <c r="A253" s="2">
        <v>2000</v>
      </c>
      <c r="B253" s="2">
        <v>7</v>
      </c>
      <c r="C253" s="109"/>
      <c r="D253" s="91"/>
      <c r="E253" s="87">
        <f t="shared" si="8"/>
        <v>36708</v>
      </c>
      <c r="F253" s="2" t="str">
        <f t="shared" si="9"/>
        <v/>
      </c>
    </row>
    <row r="254" spans="1:6" x14ac:dyDescent="0.15">
      <c r="A254" s="2">
        <v>2000</v>
      </c>
      <c r="B254" s="2">
        <v>8</v>
      </c>
      <c r="C254" s="109"/>
      <c r="D254" s="91"/>
      <c r="E254" s="87">
        <f t="shared" si="8"/>
        <v>36739</v>
      </c>
      <c r="F254" s="2" t="str">
        <f t="shared" si="9"/>
        <v/>
      </c>
    </row>
    <row r="255" spans="1:6" x14ac:dyDescent="0.15">
      <c r="A255" s="2">
        <v>2000</v>
      </c>
      <c r="B255" s="2">
        <v>9</v>
      </c>
      <c r="C255" s="109"/>
      <c r="D255" s="91"/>
      <c r="E255" s="87">
        <f t="shared" si="8"/>
        <v>36770</v>
      </c>
      <c r="F255" s="2" t="str">
        <f t="shared" si="9"/>
        <v/>
      </c>
    </row>
    <row r="256" spans="1:6" x14ac:dyDescent="0.15">
      <c r="A256" s="2">
        <v>2000</v>
      </c>
      <c r="B256" s="2">
        <v>10</v>
      </c>
      <c r="C256" s="109"/>
      <c r="D256" s="91"/>
      <c r="E256" s="87">
        <f t="shared" si="8"/>
        <v>36800</v>
      </c>
      <c r="F256" s="2" t="str">
        <f t="shared" si="9"/>
        <v/>
      </c>
    </row>
    <row r="257" spans="1:6" x14ac:dyDescent="0.15">
      <c r="A257" s="2">
        <v>2000</v>
      </c>
      <c r="B257" s="2">
        <v>11</v>
      </c>
      <c r="C257" s="109"/>
      <c r="D257" s="91"/>
      <c r="E257" s="87">
        <f t="shared" si="8"/>
        <v>36831</v>
      </c>
      <c r="F257" s="2" t="str">
        <f t="shared" si="9"/>
        <v/>
      </c>
    </row>
    <row r="258" spans="1:6" x14ac:dyDescent="0.15">
      <c r="A258" s="2">
        <v>2000</v>
      </c>
      <c r="B258" s="2">
        <v>12</v>
      </c>
      <c r="C258" s="109"/>
      <c r="D258" s="91"/>
      <c r="E258" s="87">
        <f t="shared" si="8"/>
        <v>36861</v>
      </c>
      <c r="F258" s="2" t="str">
        <f t="shared" si="9"/>
        <v/>
      </c>
    </row>
    <row r="259" spans="1:6" x14ac:dyDescent="0.15">
      <c r="A259" s="2">
        <v>2001</v>
      </c>
      <c r="B259" s="2">
        <v>1</v>
      </c>
      <c r="C259" s="109"/>
      <c r="D259" s="91"/>
      <c r="E259" s="87">
        <f t="shared" si="8"/>
        <v>36892</v>
      </c>
      <c r="F259" s="2" t="str">
        <f t="shared" si="9"/>
        <v/>
      </c>
    </row>
    <row r="260" spans="1:6" x14ac:dyDescent="0.15">
      <c r="A260" s="2">
        <v>2001</v>
      </c>
      <c r="B260" s="2">
        <v>2</v>
      </c>
      <c r="C260" s="109"/>
      <c r="D260" s="91"/>
      <c r="E260" s="87">
        <f t="shared" si="8"/>
        <v>36923</v>
      </c>
      <c r="F260" s="2" t="str">
        <f t="shared" si="9"/>
        <v/>
      </c>
    </row>
    <row r="261" spans="1:6" x14ac:dyDescent="0.15">
      <c r="A261" s="2">
        <v>2001</v>
      </c>
      <c r="B261" s="2">
        <v>3</v>
      </c>
      <c r="C261" s="109"/>
      <c r="D261" s="91"/>
      <c r="E261" s="87">
        <f t="shared" si="8"/>
        <v>36951</v>
      </c>
      <c r="F261" s="2" t="str">
        <f t="shared" si="9"/>
        <v/>
      </c>
    </row>
    <row r="262" spans="1:6" x14ac:dyDescent="0.15">
      <c r="A262" s="2">
        <v>2001</v>
      </c>
      <c r="B262" s="2">
        <v>4</v>
      </c>
      <c r="C262" s="109"/>
      <c r="D262" s="91"/>
      <c r="E262" s="87">
        <f t="shared" si="8"/>
        <v>36982</v>
      </c>
      <c r="F262" s="2" t="str">
        <f t="shared" si="9"/>
        <v/>
      </c>
    </row>
    <row r="263" spans="1:6" x14ac:dyDescent="0.15">
      <c r="A263" s="2">
        <v>2001</v>
      </c>
      <c r="B263" s="2">
        <v>5</v>
      </c>
      <c r="C263" s="109"/>
      <c r="D263" s="91"/>
      <c r="E263" s="87">
        <f t="shared" si="8"/>
        <v>37012</v>
      </c>
      <c r="F263" s="2" t="str">
        <f t="shared" si="9"/>
        <v/>
      </c>
    </row>
    <row r="264" spans="1:6" x14ac:dyDescent="0.15">
      <c r="A264" s="2">
        <v>2001</v>
      </c>
      <c r="B264" s="2">
        <v>6</v>
      </c>
      <c r="C264" s="109"/>
      <c r="D264" s="91"/>
      <c r="E264" s="87">
        <f t="shared" ref="E264:E327" si="10">DATE($A264,$B264,1)</f>
        <v>37043</v>
      </c>
      <c r="F264" s="2" t="str">
        <f t="shared" si="9"/>
        <v/>
      </c>
    </row>
    <row r="265" spans="1:6" x14ac:dyDescent="0.15">
      <c r="A265" s="2">
        <v>2001</v>
      </c>
      <c r="B265" s="2">
        <v>7</v>
      </c>
      <c r="C265" s="109"/>
      <c r="D265" s="91"/>
      <c r="E265" s="87">
        <f t="shared" si="10"/>
        <v>37073</v>
      </c>
      <c r="F265" s="2" t="str">
        <f t="shared" si="9"/>
        <v/>
      </c>
    </row>
    <row r="266" spans="1:6" x14ac:dyDescent="0.15">
      <c r="A266" s="2">
        <v>2001</v>
      </c>
      <c r="B266" s="2">
        <v>8</v>
      </c>
      <c r="C266" s="109"/>
      <c r="D266" s="91"/>
      <c r="E266" s="87">
        <f t="shared" si="10"/>
        <v>37104</v>
      </c>
      <c r="F266" s="2" t="str">
        <f t="shared" ref="F266:F329" si="11">IF(COUNT($C264:$C266)&lt;&gt;3,"",ROUND(SUM(C264:C266),1))</f>
        <v/>
      </c>
    </row>
    <row r="267" spans="1:6" x14ac:dyDescent="0.15">
      <c r="A267" s="2">
        <v>2001</v>
      </c>
      <c r="B267" s="2">
        <v>9</v>
      </c>
      <c r="C267" s="109"/>
      <c r="D267" s="91"/>
      <c r="E267" s="87">
        <f t="shared" si="10"/>
        <v>37135</v>
      </c>
      <c r="F267" s="2" t="str">
        <f t="shared" si="11"/>
        <v/>
      </c>
    </row>
    <row r="268" spans="1:6" x14ac:dyDescent="0.15">
      <c r="A268" s="2">
        <v>2001</v>
      </c>
      <c r="B268" s="2">
        <v>10</v>
      </c>
      <c r="C268" s="109"/>
      <c r="D268" s="91"/>
      <c r="E268" s="87">
        <f t="shared" si="10"/>
        <v>37165</v>
      </c>
      <c r="F268" s="2" t="str">
        <f t="shared" si="11"/>
        <v/>
      </c>
    </row>
    <row r="269" spans="1:6" x14ac:dyDescent="0.15">
      <c r="A269" s="2">
        <v>2001</v>
      </c>
      <c r="B269" s="2">
        <v>11</v>
      </c>
      <c r="C269" s="109"/>
      <c r="D269" s="91"/>
      <c r="E269" s="87">
        <f t="shared" si="10"/>
        <v>37196</v>
      </c>
      <c r="F269" s="2" t="str">
        <f t="shared" si="11"/>
        <v/>
      </c>
    </row>
    <row r="270" spans="1:6" x14ac:dyDescent="0.15">
      <c r="A270" s="2">
        <v>2001</v>
      </c>
      <c r="B270" s="2">
        <v>12</v>
      </c>
      <c r="C270" s="109"/>
      <c r="D270" s="91"/>
      <c r="E270" s="87">
        <f t="shared" si="10"/>
        <v>37226</v>
      </c>
      <c r="F270" s="2" t="str">
        <f t="shared" si="11"/>
        <v/>
      </c>
    </row>
    <row r="271" spans="1:6" x14ac:dyDescent="0.15">
      <c r="A271" s="2">
        <v>2002</v>
      </c>
      <c r="B271" s="2">
        <v>1</v>
      </c>
      <c r="C271" s="109"/>
      <c r="D271" s="91"/>
      <c r="E271" s="87">
        <f t="shared" si="10"/>
        <v>37257</v>
      </c>
      <c r="F271" s="2" t="str">
        <f t="shared" si="11"/>
        <v/>
      </c>
    </row>
    <row r="272" spans="1:6" x14ac:dyDescent="0.15">
      <c r="A272" s="2">
        <v>2002</v>
      </c>
      <c r="B272" s="2">
        <v>2</v>
      </c>
      <c r="C272" s="109"/>
      <c r="D272" s="91"/>
      <c r="E272" s="87">
        <f t="shared" si="10"/>
        <v>37288</v>
      </c>
      <c r="F272" s="2" t="str">
        <f t="shared" si="11"/>
        <v/>
      </c>
    </row>
    <row r="273" spans="1:6" x14ac:dyDescent="0.15">
      <c r="A273" s="2">
        <v>2002</v>
      </c>
      <c r="B273" s="2">
        <v>3</v>
      </c>
      <c r="C273" s="109"/>
      <c r="D273" s="91"/>
      <c r="E273" s="87">
        <f t="shared" si="10"/>
        <v>37316</v>
      </c>
      <c r="F273" s="2" t="str">
        <f t="shared" si="11"/>
        <v/>
      </c>
    </row>
    <row r="274" spans="1:6" x14ac:dyDescent="0.15">
      <c r="A274" s="2">
        <v>2002</v>
      </c>
      <c r="B274" s="2">
        <v>4</v>
      </c>
      <c r="C274" s="109"/>
      <c r="D274" s="91"/>
      <c r="E274" s="87">
        <f t="shared" si="10"/>
        <v>37347</v>
      </c>
      <c r="F274" s="2" t="str">
        <f t="shared" si="11"/>
        <v/>
      </c>
    </row>
    <row r="275" spans="1:6" x14ac:dyDescent="0.15">
      <c r="A275" s="2">
        <v>2002</v>
      </c>
      <c r="B275" s="2">
        <v>5</v>
      </c>
      <c r="C275" s="109"/>
      <c r="D275" s="91"/>
      <c r="E275" s="87">
        <f t="shared" si="10"/>
        <v>37377</v>
      </c>
      <c r="F275" s="2" t="str">
        <f t="shared" si="11"/>
        <v/>
      </c>
    </row>
    <row r="276" spans="1:6" x14ac:dyDescent="0.15">
      <c r="A276" s="2">
        <v>2002</v>
      </c>
      <c r="B276" s="2">
        <v>6</v>
      </c>
      <c r="C276" s="109"/>
      <c r="D276" s="91"/>
      <c r="E276" s="87">
        <f t="shared" si="10"/>
        <v>37408</v>
      </c>
      <c r="F276" s="2" t="str">
        <f t="shared" si="11"/>
        <v/>
      </c>
    </row>
    <row r="277" spans="1:6" x14ac:dyDescent="0.15">
      <c r="A277" s="2">
        <v>2002</v>
      </c>
      <c r="B277" s="2">
        <v>7</v>
      </c>
      <c r="C277" s="109"/>
      <c r="D277" s="91"/>
      <c r="E277" s="87">
        <f t="shared" si="10"/>
        <v>37438</v>
      </c>
      <c r="F277" s="2" t="str">
        <f t="shared" si="11"/>
        <v/>
      </c>
    </row>
    <row r="278" spans="1:6" x14ac:dyDescent="0.15">
      <c r="A278" s="2">
        <v>2002</v>
      </c>
      <c r="B278" s="2">
        <v>8</v>
      </c>
      <c r="C278" s="109"/>
      <c r="D278" s="91"/>
      <c r="E278" s="87">
        <f t="shared" si="10"/>
        <v>37469</v>
      </c>
      <c r="F278" s="2" t="str">
        <f t="shared" si="11"/>
        <v/>
      </c>
    </row>
    <row r="279" spans="1:6" x14ac:dyDescent="0.15">
      <c r="A279" s="2">
        <v>2002</v>
      </c>
      <c r="B279" s="2">
        <v>9</v>
      </c>
      <c r="C279" s="109"/>
      <c r="D279" s="91"/>
      <c r="E279" s="87">
        <f t="shared" si="10"/>
        <v>37500</v>
      </c>
      <c r="F279" s="2" t="str">
        <f t="shared" si="11"/>
        <v/>
      </c>
    </row>
    <row r="280" spans="1:6" x14ac:dyDescent="0.15">
      <c r="A280" s="2">
        <v>2002</v>
      </c>
      <c r="B280" s="2">
        <v>10</v>
      </c>
      <c r="C280" s="109"/>
      <c r="D280" s="91"/>
      <c r="E280" s="87">
        <f t="shared" si="10"/>
        <v>37530</v>
      </c>
      <c r="F280" s="2" t="str">
        <f t="shared" si="11"/>
        <v/>
      </c>
    </row>
    <row r="281" spans="1:6" x14ac:dyDescent="0.15">
      <c r="A281" s="2">
        <v>2002</v>
      </c>
      <c r="B281" s="2">
        <v>11</v>
      </c>
      <c r="C281" s="109"/>
      <c r="D281" s="91"/>
      <c r="E281" s="87">
        <f t="shared" si="10"/>
        <v>37561</v>
      </c>
      <c r="F281" s="2" t="str">
        <f t="shared" si="11"/>
        <v/>
      </c>
    </row>
    <row r="282" spans="1:6" x14ac:dyDescent="0.15">
      <c r="A282" s="2">
        <v>2002</v>
      </c>
      <c r="B282" s="2">
        <v>12</v>
      </c>
      <c r="C282" s="109"/>
      <c r="D282" s="91"/>
      <c r="E282" s="87">
        <f t="shared" si="10"/>
        <v>37591</v>
      </c>
      <c r="F282" s="2" t="str">
        <f t="shared" si="11"/>
        <v/>
      </c>
    </row>
    <row r="283" spans="1:6" x14ac:dyDescent="0.15">
      <c r="A283" s="2">
        <v>2003</v>
      </c>
      <c r="B283" s="2">
        <v>1</v>
      </c>
      <c r="C283" s="109"/>
      <c r="D283" s="91"/>
      <c r="E283" s="87">
        <f t="shared" si="10"/>
        <v>37622</v>
      </c>
      <c r="F283" s="2" t="str">
        <f t="shared" si="11"/>
        <v/>
      </c>
    </row>
    <row r="284" spans="1:6" x14ac:dyDescent="0.15">
      <c r="A284" s="2">
        <v>2003</v>
      </c>
      <c r="B284" s="2">
        <v>2</v>
      </c>
      <c r="C284" s="109"/>
      <c r="D284" s="91"/>
      <c r="E284" s="87">
        <f t="shared" si="10"/>
        <v>37653</v>
      </c>
      <c r="F284" s="2" t="str">
        <f t="shared" si="11"/>
        <v/>
      </c>
    </row>
    <row r="285" spans="1:6" x14ac:dyDescent="0.15">
      <c r="A285" s="2">
        <v>2003</v>
      </c>
      <c r="B285" s="2">
        <v>3</v>
      </c>
      <c r="C285" s="109"/>
      <c r="D285" s="91"/>
      <c r="E285" s="87">
        <f t="shared" si="10"/>
        <v>37681</v>
      </c>
      <c r="F285" s="2" t="str">
        <f t="shared" si="11"/>
        <v/>
      </c>
    </row>
    <row r="286" spans="1:6" x14ac:dyDescent="0.15">
      <c r="A286" s="2">
        <v>2003</v>
      </c>
      <c r="B286" s="2">
        <v>4</v>
      </c>
      <c r="C286" s="109"/>
      <c r="D286" s="91"/>
      <c r="E286" s="87">
        <f t="shared" si="10"/>
        <v>37712</v>
      </c>
      <c r="F286" s="2" t="str">
        <f t="shared" si="11"/>
        <v/>
      </c>
    </row>
    <row r="287" spans="1:6" x14ac:dyDescent="0.15">
      <c r="A287" s="2">
        <v>2003</v>
      </c>
      <c r="B287" s="2">
        <v>5</v>
      </c>
      <c r="C287" s="109"/>
      <c r="D287" s="91"/>
      <c r="E287" s="87">
        <f t="shared" si="10"/>
        <v>37742</v>
      </c>
      <c r="F287" s="2" t="str">
        <f t="shared" si="11"/>
        <v/>
      </c>
    </row>
    <row r="288" spans="1:6" x14ac:dyDescent="0.15">
      <c r="A288" s="2">
        <v>2003</v>
      </c>
      <c r="B288" s="2">
        <v>6</v>
      </c>
      <c r="C288" s="109"/>
      <c r="D288" s="91"/>
      <c r="E288" s="87">
        <f t="shared" si="10"/>
        <v>37773</v>
      </c>
      <c r="F288" s="2" t="str">
        <f t="shared" si="11"/>
        <v/>
      </c>
    </row>
    <row r="289" spans="1:6" x14ac:dyDescent="0.15">
      <c r="A289" s="2">
        <v>2003</v>
      </c>
      <c r="B289" s="2">
        <v>7</v>
      </c>
      <c r="C289" s="109"/>
      <c r="D289" s="91"/>
      <c r="E289" s="87">
        <f t="shared" si="10"/>
        <v>37803</v>
      </c>
      <c r="F289" s="2" t="str">
        <f t="shared" si="11"/>
        <v/>
      </c>
    </row>
    <row r="290" spans="1:6" x14ac:dyDescent="0.15">
      <c r="A290" s="2">
        <v>2003</v>
      </c>
      <c r="B290" s="2">
        <v>8</v>
      </c>
      <c r="C290" s="109"/>
      <c r="D290" s="91"/>
      <c r="E290" s="87">
        <f t="shared" si="10"/>
        <v>37834</v>
      </c>
      <c r="F290" s="2" t="str">
        <f t="shared" si="11"/>
        <v/>
      </c>
    </row>
    <row r="291" spans="1:6" x14ac:dyDescent="0.15">
      <c r="A291" s="2">
        <v>2003</v>
      </c>
      <c r="B291" s="2">
        <v>9</v>
      </c>
      <c r="C291" s="109"/>
      <c r="D291" s="91"/>
      <c r="E291" s="87">
        <f t="shared" si="10"/>
        <v>37865</v>
      </c>
      <c r="F291" s="2" t="str">
        <f t="shared" si="11"/>
        <v/>
      </c>
    </row>
    <row r="292" spans="1:6" x14ac:dyDescent="0.15">
      <c r="A292" s="2">
        <v>2003</v>
      </c>
      <c r="B292" s="2">
        <v>10</v>
      </c>
      <c r="C292" s="109"/>
      <c r="D292" s="91"/>
      <c r="E292" s="87">
        <f t="shared" si="10"/>
        <v>37895</v>
      </c>
      <c r="F292" s="2" t="str">
        <f t="shared" si="11"/>
        <v/>
      </c>
    </row>
    <row r="293" spans="1:6" x14ac:dyDescent="0.15">
      <c r="A293" s="2">
        <v>2003</v>
      </c>
      <c r="B293" s="2">
        <v>11</v>
      </c>
      <c r="C293" s="109"/>
      <c r="D293" s="91"/>
      <c r="E293" s="87">
        <f t="shared" si="10"/>
        <v>37926</v>
      </c>
      <c r="F293" s="2" t="str">
        <f t="shared" si="11"/>
        <v/>
      </c>
    </row>
    <row r="294" spans="1:6" x14ac:dyDescent="0.15">
      <c r="A294" s="2">
        <v>2003</v>
      </c>
      <c r="B294" s="2">
        <v>12</v>
      </c>
      <c r="C294" s="109"/>
      <c r="D294" s="91"/>
      <c r="E294" s="87">
        <f t="shared" si="10"/>
        <v>37956</v>
      </c>
      <c r="F294" s="2" t="str">
        <f t="shared" si="11"/>
        <v/>
      </c>
    </row>
    <row r="295" spans="1:6" x14ac:dyDescent="0.15">
      <c r="A295" s="2">
        <v>2004</v>
      </c>
      <c r="B295" s="2">
        <v>1</v>
      </c>
      <c r="C295" s="109"/>
      <c r="D295" s="91"/>
      <c r="E295" s="87">
        <f t="shared" si="10"/>
        <v>37987</v>
      </c>
      <c r="F295" s="2" t="str">
        <f t="shared" si="11"/>
        <v/>
      </c>
    </row>
    <row r="296" spans="1:6" x14ac:dyDescent="0.15">
      <c r="A296" s="2">
        <v>2004</v>
      </c>
      <c r="B296" s="2">
        <v>2</v>
      </c>
      <c r="C296" s="109"/>
      <c r="D296" s="91"/>
      <c r="E296" s="87">
        <f t="shared" si="10"/>
        <v>38018</v>
      </c>
      <c r="F296" s="2" t="str">
        <f t="shared" si="11"/>
        <v/>
      </c>
    </row>
    <row r="297" spans="1:6" x14ac:dyDescent="0.15">
      <c r="A297" s="2">
        <v>2004</v>
      </c>
      <c r="B297" s="2">
        <v>3</v>
      </c>
      <c r="C297" s="109"/>
      <c r="D297" s="91"/>
      <c r="E297" s="87">
        <f t="shared" si="10"/>
        <v>38047</v>
      </c>
      <c r="F297" s="2" t="str">
        <f t="shared" si="11"/>
        <v/>
      </c>
    </row>
    <row r="298" spans="1:6" x14ac:dyDescent="0.15">
      <c r="A298" s="2">
        <v>2004</v>
      </c>
      <c r="B298" s="2">
        <v>4</v>
      </c>
      <c r="C298" s="109"/>
      <c r="D298" s="91"/>
      <c r="E298" s="87">
        <f t="shared" si="10"/>
        <v>38078</v>
      </c>
      <c r="F298" s="2" t="str">
        <f t="shared" si="11"/>
        <v/>
      </c>
    </row>
    <row r="299" spans="1:6" x14ac:dyDescent="0.15">
      <c r="A299" s="2">
        <v>2004</v>
      </c>
      <c r="B299" s="2">
        <v>5</v>
      </c>
      <c r="C299" s="109"/>
      <c r="D299" s="91"/>
      <c r="E299" s="87">
        <f t="shared" si="10"/>
        <v>38108</v>
      </c>
      <c r="F299" s="2" t="str">
        <f t="shared" si="11"/>
        <v/>
      </c>
    </row>
    <row r="300" spans="1:6" x14ac:dyDescent="0.15">
      <c r="A300" s="2">
        <v>2004</v>
      </c>
      <c r="B300" s="2">
        <v>6</v>
      </c>
      <c r="C300" s="109"/>
      <c r="D300" s="91"/>
      <c r="E300" s="87">
        <f t="shared" si="10"/>
        <v>38139</v>
      </c>
      <c r="F300" s="2" t="str">
        <f t="shared" si="11"/>
        <v/>
      </c>
    </row>
    <row r="301" spans="1:6" x14ac:dyDescent="0.15">
      <c r="A301" s="2">
        <v>2004</v>
      </c>
      <c r="B301" s="2">
        <v>7</v>
      </c>
      <c r="C301" s="109"/>
      <c r="D301" s="91"/>
      <c r="E301" s="87">
        <f t="shared" si="10"/>
        <v>38169</v>
      </c>
      <c r="F301" s="2" t="str">
        <f t="shared" si="11"/>
        <v/>
      </c>
    </row>
    <row r="302" spans="1:6" x14ac:dyDescent="0.15">
      <c r="A302" s="2">
        <v>2004</v>
      </c>
      <c r="B302" s="2">
        <v>8</v>
      </c>
      <c r="C302" s="109"/>
      <c r="D302" s="91"/>
      <c r="E302" s="87">
        <f t="shared" si="10"/>
        <v>38200</v>
      </c>
      <c r="F302" s="2" t="str">
        <f t="shared" si="11"/>
        <v/>
      </c>
    </row>
    <row r="303" spans="1:6" x14ac:dyDescent="0.15">
      <c r="A303" s="2">
        <v>2004</v>
      </c>
      <c r="B303" s="2">
        <v>9</v>
      </c>
      <c r="C303" s="109"/>
      <c r="D303" s="91"/>
      <c r="E303" s="87">
        <f t="shared" si="10"/>
        <v>38231</v>
      </c>
      <c r="F303" s="2" t="str">
        <f t="shared" si="11"/>
        <v/>
      </c>
    </row>
    <row r="304" spans="1:6" x14ac:dyDescent="0.15">
      <c r="A304" s="2">
        <v>2004</v>
      </c>
      <c r="B304" s="2">
        <v>10</v>
      </c>
      <c r="C304" s="109"/>
      <c r="D304" s="91"/>
      <c r="E304" s="87">
        <f t="shared" si="10"/>
        <v>38261</v>
      </c>
      <c r="F304" s="2" t="str">
        <f t="shared" si="11"/>
        <v/>
      </c>
    </row>
    <row r="305" spans="1:6" x14ac:dyDescent="0.15">
      <c r="A305" s="2">
        <v>2004</v>
      </c>
      <c r="B305" s="2">
        <v>11</v>
      </c>
      <c r="C305" s="109"/>
      <c r="D305" s="91"/>
      <c r="E305" s="87">
        <f t="shared" si="10"/>
        <v>38292</v>
      </c>
      <c r="F305" s="2" t="str">
        <f t="shared" si="11"/>
        <v/>
      </c>
    </row>
    <row r="306" spans="1:6" x14ac:dyDescent="0.15">
      <c r="A306" s="2">
        <v>2004</v>
      </c>
      <c r="B306" s="2">
        <v>12</v>
      </c>
      <c r="C306" s="109"/>
      <c r="D306" s="91"/>
      <c r="E306" s="87">
        <f t="shared" si="10"/>
        <v>38322</v>
      </c>
      <c r="F306" s="2" t="str">
        <f t="shared" si="11"/>
        <v/>
      </c>
    </row>
    <row r="307" spans="1:6" x14ac:dyDescent="0.15">
      <c r="A307" s="2">
        <v>2005</v>
      </c>
      <c r="B307" s="2">
        <v>1</v>
      </c>
      <c r="C307" s="109"/>
      <c r="D307" s="91"/>
      <c r="E307" s="87">
        <f t="shared" si="10"/>
        <v>38353</v>
      </c>
      <c r="F307" s="2" t="str">
        <f t="shared" si="11"/>
        <v/>
      </c>
    </row>
    <row r="308" spans="1:6" x14ac:dyDescent="0.15">
      <c r="A308" s="2">
        <v>2005</v>
      </c>
      <c r="B308" s="2">
        <v>2</v>
      </c>
      <c r="C308" s="109"/>
      <c r="D308" s="91"/>
      <c r="E308" s="87">
        <f t="shared" si="10"/>
        <v>38384</v>
      </c>
      <c r="F308" s="2" t="str">
        <f t="shared" si="11"/>
        <v/>
      </c>
    </row>
    <row r="309" spans="1:6" x14ac:dyDescent="0.15">
      <c r="A309" s="2">
        <v>2005</v>
      </c>
      <c r="B309" s="2">
        <v>3</v>
      </c>
      <c r="C309" s="109"/>
      <c r="D309" s="91"/>
      <c r="E309" s="87">
        <f t="shared" si="10"/>
        <v>38412</v>
      </c>
      <c r="F309" s="2" t="str">
        <f t="shared" si="11"/>
        <v/>
      </c>
    </row>
    <row r="310" spans="1:6" x14ac:dyDescent="0.15">
      <c r="A310" s="2">
        <v>2005</v>
      </c>
      <c r="B310" s="2">
        <v>4</v>
      </c>
      <c r="C310" s="109"/>
      <c r="D310" s="91"/>
      <c r="E310" s="87">
        <f t="shared" si="10"/>
        <v>38443</v>
      </c>
      <c r="F310" s="2" t="str">
        <f t="shared" si="11"/>
        <v/>
      </c>
    </row>
    <row r="311" spans="1:6" x14ac:dyDescent="0.15">
      <c r="A311" s="2">
        <v>2005</v>
      </c>
      <c r="B311" s="2">
        <v>5</v>
      </c>
      <c r="C311" s="109"/>
      <c r="D311" s="91"/>
      <c r="E311" s="87">
        <f t="shared" si="10"/>
        <v>38473</v>
      </c>
      <c r="F311" s="2" t="str">
        <f t="shared" si="11"/>
        <v/>
      </c>
    </row>
    <row r="312" spans="1:6" x14ac:dyDescent="0.15">
      <c r="A312" s="2">
        <v>2005</v>
      </c>
      <c r="B312" s="2">
        <v>6</v>
      </c>
      <c r="C312" s="109"/>
      <c r="D312" s="91"/>
      <c r="E312" s="87">
        <f t="shared" si="10"/>
        <v>38504</v>
      </c>
      <c r="F312" s="2" t="str">
        <f t="shared" si="11"/>
        <v/>
      </c>
    </row>
    <row r="313" spans="1:6" x14ac:dyDescent="0.15">
      <c r="A313" s="2">
        <v>2005</v>
      </c>
      <c r="B313" s="2">
        <v>7</v>
      </c>
      <c r="C313" s="109"/>
      <c r="D313" s="91"/>
      <c r="E313" s="87">
        <f t="shared" si="10"/>
        <v>38534</v>
      </c>
      <c r="F313" s="2" t="str">
        <f t="shared" si="11"/>
        <v/>
      </c>
    </row>
    <row r="314" spans="1:6" x14ac:dyDescent="0.15">
      <c r="A314" s="2">
        <v>2005</v>
      </c>
      <c r="B314" s="2">
        <v>8</v>
      </c>
      <c r="C314" s="109"/>
      <c r="D314" s="91"/>
      <c r="E314" s="87">
        <f t="shared" si="10"/>
        <v>38565</v>
      </c>
      <c r="F314" s="2" t="str">
        <f t="shared" si="11"/>
        <v/>
      </c>
    </row>
    <row r="315" spans="1:6" x14ac:dyDescent="0.15">
      <c r="A315" s="2">
        <v>2005</v>
      </c>
      <c r="B315" s="2">
        <v>9</v>
      </c>
      <c r="C315" s="109"/>
      <c r="D315" s="91"/>
      <c r="E315" s="87">
        <f t="shared" si="10"/>
        <v>38596</v>
      </c>
      <c r="F315" s="2" t="str">
        <f t="shared" si="11"/>
        <v/>
      </c>
    </row>
    <row r="316" spans="1:6" x14ac:dyDescent="0.15">
      <c r="A316" s="2">
        <v>2005</v>
      </c>
      <c r="B316" s="2">
        <v>10</v>
      </c>
      <c r="C316" s="109"/>
      <c r="D316" s="91"/>
      <c r="E316" s="87">
        <f t="shared" si="10"/>
        <v>38626</v>
      </c>
      <c r="F316" s="2" t="str">
        <f t="shared" si="11"/>
        <v/>
      </c>
    </row>
    <row r="317" spans="1:6" x14ac:dyDescent="0.15">
      <c r="A317" s="2">
        <v>2005</v>
      </c>
      <c r="B317" s="2">
        <v>11</v>
      </c>
      <c r="C317" s="109"/>
      <c r="D317" s="91"/>
      <c r="E317" s="87">
        <f t="shared" si="10"/>
        <v>38657</v>
      </c>
      <c r="F317" s="2" t="str">
        <f t="shared" si="11"/>
        <v/>
      </c>
    </row>
    <row r="318" spans="1:6" x14ac:dyDescent="0.15">
      <c r="A318" s="2">
        <v>2005</v>
      </c>
      <c r="B318" s="2">
        <v>12</v>
      </c>
      <c r="C318" s="109"/>
      <c r="D318" s="91"/>
      <c r="E318" s="87">
        <f t="shared" si="10"/>
        <v>38687</v>
      </c>
      <c r="F318" s="2" t="str">
        <f t="shared" si="11"/>
        <v/>
      </c>
    </row>
    <row r="319" spans="1:6" x14ac:dyDescent="0.15">
      <c r="A319" s="2">
        <v>2006</v>
      </c>
      <c r="B319" s="2">
        <v>1</v>
      </c>
      <c r="C319" s="109"/>
      <c r="D319" s="91"/>
      <c r="E319" s="87">
        <f t="shared" si="10"/>
        <v>38718</v>
      </c>
      <c r="F319" s="2" t="str">
        <f t="shared" si="11"/>
        <v/>
      </c>
    </row>
    <row r="320" spans="1:6" x14ac:dyDescent="0.15">
      <c r="A320" s="2">
        <v>2006</v>
      </c>
      <c r="B320" s="2">
        <v>2</v>
      </c>
      <c r="C320" s="109"/>
      <c r="D320" s="91"/>
      <c r="E320" s="87">
        <f t="shared" si="10"/>
        <v>38749</v>
      </c>
      <c r="F320" s="2" t="str">
        <f t="shared" si="11"/>
        <v/>
      </c>
    </row>
    <row r="321" spans="1:6" x14ac:dyDescent="0.15">
      <c r="A321" s="2">
        <v>2006</v>
      </c>
      <c r="B321" s="2">
        <v>3</v>
      </c>
      <c r="C321" s="109"/>
      <c r="D321" s="91"/>
      <c r="E321" s="87">
        <f t="shared" si="10"/>
        <v>38777</v>
      </c>
      <c r="F321" s="2" t="str">
        <f t="shared" si="11"/>
        <v/>
      </c>
    </row>
    <row r="322" spans="1:6" x14ac:dyDescent="0.15">
      <c r="A322" s="2">
        <v>2006</v>
      </c>
      <c r="B322" s="2">
        <v>4</v>
      </c>
      <c r="C322" s="109"/>
      <c r="D322" s="91"/>
      <c r="E322" s="87">
        <f t="shared" si="10"/>
        <v>38808</v>
      </c>
      <c r="F322" s="2" t="str">
        <f t="shared" si="11"/>
        <v/>
      </c>
    </row>
    <row r="323" spans="1:6" x14ac:dyDescent="0.15">
      <c r="A323" s="2">
        <v>2006</v>
      </c>
      <c r="B323" s="2">
        <v>5</v>
      </c>
      <c r="C323" s="109"/>
      <c r="D323" s="91"/>
      <c r="E323" s="87">
        <f t="shared" si="10"/>
        <v>38838</v>
      </c>
      <c r="F323" s="2" t="str">
        <f t="shared" si="11"/>
        <v/>
      </c>
    </row>
    <row r="324" spans="1:6" x14ac:dyDescent="0.15">
      <c r="A324" s="2">
        <v>2006</v>
      </c>
      <c r="B324" s="2">
        <v>6</v>
      </c>
      <c r="C324" s="109"/>
      <c r="D324" s="91"/>
      <c r="E324" s="87">
        <f t="shared" si="10"/>
        <v>38869</v>
      </c>
      <c r="F324" s="2" t="str">
        <f t="shared" si="11"/>
        <v/>
      </c>
    </row>
    <row r="325" spans="1:6" x14ac:dyDescent="0.15">
      <c r="A325" s="2">
        <v>2006</v>
      </c>
      <c r="B325" s="2">
        <v>7</v>
      </c>
      <c r="C325" s="109"/>
      <c r="D325" s="91"/>
      <c r="E325" s="87">
        <f t="shared" si="10"/>
        <v>38899</v>
      </c>
      <c r="F325" s="2" t="str">
        <f t="shared" si="11"/>
        <v/>
      </c>
    </row>
    <row r="326" spans="1:6" x14ac:dyDescent="0.15">
      <c r="A326" s="2">
        <v>2006</v>
      </c>
      <c r="B326" s="2">
        <v>8</v>
      </c>
      <c r="C326" s="109"/>
      <c r="D326" s="91"/>
      <c r="E326" s="87">
        <f t="shared" si="10"/>
        <v>38930</v>
      </c>
      <c r="F326" s="2" t="str">
        <f t="shared" si="11"/>
        <v/>
      </c>
    </row>
    <row r="327" spans="1:6" x14ac:dyDescent="0.15">
      <c r="A327" s="2">
        <v>2006</v>
      </c>
      <c r="B327" s="2">
        <v>9</v>
      </c>
      <c r="C327" s="109"/>
      <c r="D327" s="91"/>
      <c r="E327" s="87">
        <f t="shared" si="10"/>
        <v>38961</v>
      </c>
      <c r="F327" s="2" t="str">
        <f t="shared" si="11"/>
        <v/>
      </c>
    </row>
    <row r="328" spans="1:6" x14ac:dyDescent="0.15">
      <c r="A328" s="2">
        <v>2006</v>
      </c>
      <c r="B328" s="2">
        <v>10</v>
      </c>
      <c r="C328" s="109"/>
      <c r="D328" s="91"/>
      <c r="E328" s="87">
        <f t="shared" ref="E328:E378" si="12">DATE($A328,$B328,1)</f>
        <v>38991</v>
      </c>
      <c r="F328" s="2" t="str">
        <f t="shared" si="11"/>
        <v/>
      </c>
    </row>
    <row r="329" spans="1:6" x14ac:dyDescent="0.15">
      <c r="A329" s="2">
        <v>2006</v>
      </c>
      <c r="B329" s="2">
        <v>11</v>
      </c>
      <c r="C329" s="109"/>
      <c r="D329" s="91"/>
      <c r="E329" s="87">
        <f t="shared" si="12"/>
        <v>39022</v>
      </c>
      <c r="F329" s="2" t="str">
        <f t="shared" si="11"/>
        <v/>
      </c>
    </row>
    <row r="330" spans="1:6" x14ac:dyDescent="0.15">
      <c r="A330" s="2">
        <v>2006</v>
      </c>
      <c r="B330" s="2">
        <v>12</v>
      </c>
      <c r="C330" s="109"/>
      <c r="D330" s="91"/>
      <c r="E330" s="87">
        <f t="shared" si="12"/>
        <v>39052</v>
      </c>
      <c r="F330" s="2" t="str">
        <f t="shared" ref="F330:F378" si="13">IF(COUNT($C328:$C330)&lt;&gt;3,"",ROUND(SUM(C328:C330),1))</f>
        <v/>
      </c>
    </row>
    <row r="331" spans="1:6" x14ac:dyDescent="0.15">
      <c r="A331" s="2">
        <v>2007</v>
      </c>
      <c r="B331" s="2">
        <v>1</v>
      </c>
      <c r="C331" s="109"/>
      <c r="D331" s="91"/>
      <c r="E331" s="87">
        <f t="shared" si="12"/>
        <v>39083</v>
      </c>
      <c r="F331" s="2" t="str">
        <f t="shared" si="13"/>
        <v/>
      </c>
    </row>
    <row r="332" spans="1:6" x14ac:dyDescent="0.15">
      <c r="A332" s="2">
        <v>2007</v>
      </c>
      <c r="B332" s="2">
        <v>2</v>
      </c>
      <c r="C332" s="109"/>
      <c r="D332" s="91"/>
      <c r="E332" s="87">
        <f t="shared" si="12"/>
        <v>39114</v>
      </c>
      <c r="F332" s="2" t="str">
        <f t="shared" si="13"/>
        <v/>
      </c>
    </row>
    <row r="333" spans="1:6" x14ac:dyDescent="0.15">
      <c r="A333" s="2">
        <v>2007</v>
      </c>
      <c r="B333" s="2">
        <v>3</v>
      </c>
      <c r="C333" s="109"/>
      <c r="D333" s="91"/>
      <c r="E333" s="87">
        <f t="shared" si="12"/>
        <v>39142</v>
      </c>
      <c r="F333" s="2" t="str">
        <f t="shared" si="13"/>
        <v/>
      </c>
    </row>
    <row r="334" spans="1:6" x14ac:dyDescent="0.15">
      <c r="A334" s="2">
        <v>2007</v>
      </c>
      <c r="B334" s="2">
        <v>4</v>
      </c>
      <c r="C334" s="109"/>
      <c r="D334" s="91"/>
      <c r="E334" s="87">
        <f t="shared" si="12"/>
        <v>39173</v>
      </c>
      <c r="F334" s="2" t="str">
        <f t="shared" si="13"/>
        <v/>
      </c>
    </row>
    <row r="335" spans="1:6" x14ac:dyDescent="0.15">
      <c r="A335" s="2">
        <v>2007</v>
      </c>
      <c r="B335" s="2">
        <v>5</v>
      </c>
      <c r="C335" s="109"/>
      <c r="D335" s="91"/>
      <c r="E335" s="87">
        <f t="shared" si="12"/>
        <v>39203</v>
      </c>
      <c r="F335" s="2" t="str">
        <f t="shared" si="13"/>
        <v/>
      </c>
    </row>
    <row r="336" spans="1:6" x14ac:dyDescent="0.15">
      <c r="A336" s="2">
        <v>2007</v>
      </c>
      <c r="B336" s="2">
        <v>6</v>
      </c>
      <c r="C336" s="109"/>
      <c r="D336" s="91"/>
      <c r="E336" s="87">
        <f t="shared" si="12"/>
        <v>39234</v>
      </c>
      <c r="F336" s="2" t="str">
        <f t="shared" si="13"/>
        <v/>
      </c>
    </row>
    <row r="337" spans="1:6" x14ac:dyDescent="0.15">
      <c r="A337" s="2">
        <v>2007</v>
      </c>
      <c r="B337" s="2">
        <v>7</v>
      </c>
      <c r="C337" s="109"/>
      <c r="D337" s="91"/>
      <c r="E337" s="87">
        <f t="shared" si="12"/>
        <v>39264</v>
      </c>
      <c r="F337" s="2" t="str">
        <f t="shared" si="13"/>
        <v/>
      </c>
    </row>
    <row r="338" spans="1:6" x14ac:dyDescent="0.15">
      <c r="A338" s="2">
        <v>2007</v>
      </c>
      <c r="B338" s="2">
        <v>8</v>
      </c>
      <c r="C338" s="109"/>
      <c r="D338" s="91"/>
      <c r="E338" s="87">
        <f t="shared" si="12"/>
        <v>39295</v>
      </c>
      <c r="F338" s="2" t="str">
        <f t="shared" si="13"/>
        <v/>
      </c>
    </row>
    <row r="339" spans="1:6" x14ac:dyDescent="0.15">
      <c r="A339" s="2">
        <v>2007</v>
      </c>
      <c r="B339" s="2">
        <v>9</v>
      </c>
      <c r="C339" s="109"/>
      <c r="D339" s="91"/>
      <c r="E339" s="87">
        <f t="shared" si="12"/>
        <v>39326</v>
      </c>
      <c r="F339" s="2" t="str">
        <f t="shared" si="13"/>
        <v/>
      </c>
    </row>
    <row r="340" spans="1:6" x14ac:dyDescent="0.15">
      <c r="A340" s="2">
        <v>2007</v>
      </c>
      <c r="B340" s="2">
        <v>10</v>
      </c>
      <c r="C340" s="109"/>
      <c r="D340" s="91"/>
      <c r="E340" s="87">
        <f t="shared" si="12"/>
        <v>39356</v>
      </c>
      <c r="F340" s="2" t="str">
        <f t="shared" si="13"/>
        <v/>
      </c>
    </row>
    <row r="341" spans="1:6" x14ac:dyDescent="0.15">
      <c r="A341" s="2">
        <v>2007</v>
      </c>
      <c r="B341" s="2">
        <v>11</v>
      </c>
      <c r="C341" s="109"/>
      <c r="D341" s="91"/>
      <c r="E341" s="87">
        <f t="shared" si="12"/>
        <v>39387</v>
      </c>
      <c r="F341" s="2" t="str">
        <f t="shared" si="13"/>
        <v/>
      </c>
    </row>
    <row r="342" spans="1:6" x14ac:dyDescent="0.15">
      <c r="A342" s="2">
        <v>2007</v>
      </c>
      <c r="B342" s="2">
        <v>12</v>
      </c>
      <c r="C342" s="109"/>
      <c r="D342" s="91"/>
      <c r="E342" s="87">
        <f t="shared" si="12"/>
        <v>39417</v>
      </c>
      <c r="F342" s="2" t="str">
        <f t="shared" si="13"/>
        <v/>
      </c>
    </row>
    <row r="343" spans="1:6" x14ac:dyDescent="0.15">
      <c r="A343" s="2">
        <v>2008</v>
      </c>
      <c r="B343" s="2">
        <v>1</v>
      </c>
      <c r="C343" s="109"/>
      <c r="D343" s="91"/>
      <c r="E343" s="87">
        <f t="shared" si="12"/>
        <v>39448</v>
      </c>
      <c r="F343" s="2" t="str">
        <f t="shared" si="13"/>
        <v/>
      </c>
    </row>
    <row r="344" spans="1:6" x14ac:dyDescent="0.15">
      <c r="A344" s="2">
        <v>2008</v>
      </c>
      <c r="B344" s="2">
        <v>2</v>
      </c>
      <c r="C344" s="109"/>
      <c r="D344" s="91"/>
      <c r="E344" s="87">
        <f t="shared" si="12"/>
        <v>39479</v>
      </c>
      <c r="F344" s="2" t="str">
        <f t="shared" si="13"/>
        <v/>
      </c>
    </row>
    <row r="345" spans="1:6" x14ac:dyDescent="0.15">
      <c r="A345" s="2">
        <v>2008</v>
      </c>
      <c r="B345" s="2">
        <v>3</v>
      </c>
      <c r="C345" s="109"/>
      <c r="D345" s="91"/>
      <c r="E345" s="87">
        <f t="shared" si="12"/>
        <v>39508</v>
      </c>
      <c r="F345" s="2" t="str">
        <f t="shared" si="13"/>
        <v/>
      </c>
    </row>
    <row r="346" spans="1:6" x14ac:dyDescent="0.15">
      <c r="A346" s="2">
        <v>2008</v>
      </c>
      <c r="B346" s="2">
        <v>4</v>
      </c>
      <c r="C346" s="109"/>
      <c r="D346" s="91"/>
      <c r="E346" s="87">
        <f t="shared" si="12"/>
        <v>39539</v>
      </c>
      <c r="F346" s="2" t="str">
        <f t="shared" si="13"/>
        <v/>
      </c>
    </row>
    <row r="347" spans="1:6" x14ac:dyDescent="0.15">
      <c r="A347" s="2">
        <v>2008</v>
      </c>
      <c r="B347" s="2">
        <v>5</v>
      </c>
      <c r="C347" s="109"/>
      <c r="D347" s="91"/>
      <c r="E347" s="87">
        <f t="shared" si="12"/>
        <v>39569</v>
      </c>
      <c r="F347" s="2" t="str">
        <f t="shared" si="13"/>
        <v/>
      </c>
    </row>
    <row r="348" spans="1:6" x14ac:dyDescent="0.15">
      <c r="A348" s="2">
        <v>2008</v>
      </c>
      <c r="B348" s="2">
        <v>6</v>
      </c>
      <c r="C348" s="109"/>
      <c r="D348" s="91"/>
      <c r="E348" s="87">
        <f t="shared" si="12"/>
        <v>39600</v>
      </c>
      <c r="F348" s="2" t="str">
        <f t="shared" si="13"/>
        <v/>
      </c>
    </row>
    <row r="349" spans="1:6" x14ac:dyDescent="0.15">
      <c r="A349" s="2">
        <v>2008</v>
      </c>
      <c r="B349" s="2">
        <v>7</v>
      </c>
      <c r="C349" s="109"/>
      <c r="D349" s="91"/>
      <c r="E349" s="87">
        <f t="shared" si="12"/>
        <v>39630</v>
      </c>
      <c r="F349" s="2" t="str">
        <f t="shared" si="13"/>
        <v/>
      </c>
    </row>
    <row r="350" spans="1:6" x14ac:dyDescent="0.15">
      <c r="A350" s="2">
        <v>2008</v>
      </c>
      <c r="B350" s="2">
        <v>8</v>
      </c>
      <c r="C350" s="109"/>
      <c r="D350" s="91"/>
      <c r="E350" s="87">
        <f t="shared" si="12"/>
        <v>39661</v>
      </c>
      <c r="F350" s="2" t="str">
        <f t="shared" si="13"/>
        <v/>
      </c>
    </row>
    <row r="351" spans="1:6" x14ac:dyDescent="0.15">
      <c r="A351" s="2">
        <v>2008</v>
      </c>
      <c r="B351" s="2">
        <v>9</v>
      </c>
      <c r="C351" s="109"/>
      <c r="D351" s="91"/>
      <c r="E351" s="87">
        <f t="shared" si="12"/>
        <v>39692</v>
      </c>
      <c r="F351" s="2" t="str">
        <f t="shared" si="13"/>
        <v/>
      </c>
    </row>
    <row r="352" spans="1:6" x14ac:dyDescent="0.15">
      <c r="A352" s="2">
        <v>2008</v>
      </c>
      <c r="B352" s="2">
        <v>10</v>
      </c>
      <c r="C352" s="109"/>
      <c r="D352" s="91"/>
      <c r="E352" s="87">
        <f t="shared" si="12"/>
        <v>39722</v>
      </c>
      <c r="F352" s="2" t="str">
        <f t="shared" si="13"/>
        <v/>
      </c>
    </row>
    <row r="353" spans="1:6" x14ac:dyDescent="0.15">
      <c r="A353" s="2">
        <v>2008</v>
      </c>
      <c r="B353" s="2">
        <v>11</v>
      </c>
      <c r="C353" s="109"/>
      <c r="D353" s="91"/>
      <c r="E353" s="87">
        <f t="shared" si="12"/>
        <v>39753</v>
      </c>
      <c r="F353" s="2" t="str">
        <f t="shared" si="13"/>
        <v/>
      </c>
    </row>
    <row r="354" spans="1:6" x14ac:dyDescent="0.15">
      <c r="A354" s="2">
        <v>2008</v>
      </c>
      <c r="B354" s="2">
        <v>12</v>
      </c>
      <c r="C354" s="109"/>
      <c r="D354" s="91"/>
      <c r="E354" s="87">
        <f t="shared" si="12"/>
        <v>39783</v>
      </c>
      <c r="F354" s="2" t="str">
        <f t="shared" si="13"/>
        <v/>
      </c>
    </row>
    <row r="355" spans="1:6" x14ac:dyDescent="0.15">
      <c r="A355" s="2">
        <v>2009</v>
      </c>
      <c r="B355" s="2">
        <v>1</v>
      </c>
      <c r="C355" s="109"/>
      <c r="D355" s="91"/>
      <c r="E355" s="87">
        <f t="shared" si="12"/>
        <v>39814</v>
      </c>
      <c r="F355" s="2" t="str">
        <f t="shared" si="13"/>
        <v/>
      </c>
    </row>
    <row r="356" spans="1:6" x14ac:dyDescent="0.15">
      <c r="A356" s="2">
        <v>2009</v>
      </c>
      <c r="B356" s="2">
        <v>2</v>
      </c>
      <c r="C356" s="109"/>
      <c r="D356" s="91"/>
      <c r="E356" s="87">
        <f t="shared" si="12"/>
        <v>39845</v>
      </c>
      <c r="F356" s="2" t="str">
        <f t="shared" si="13"/>
        <v/>
      </c>
    </row>
    <row r="357" spans="1:6" x14ac:dyDescent="0.15">
      <c r="A357" s="2">
        <v>2009</v>
      </c>
      <c r="B357" s="2">
        <v>3</v>
      </c>
      <c r="C357" s="109"/>
      <c r="D357" s="91"/>
      <c r="E357" s="87">
        <f t="shared" si="12"/>
        <v>39873</v>
      </c>
      <c r="F357" s="2" t="str">
        <f t="shared" si="13"/>
        <v/>
      </c>
    </row>
    <row r="358" spans="1:6" x14ac:dyDescent="0.15">
      <c r="A358" s="2">
        <v>2009</v>
      </c>
      <c r="B358" s="2">
        <v>4</v>
      </c>
      <c r="C358" s="109"/>
      <c r="D358" s="91"/>
      <c r="E358" s="87">
        <f t="shared" si="12"/>
        <v>39904</v>
      </c>
      <c r="F358" s="2" t="str">
        <f t="shared" si="13"/>
        <v/>
      </c>
    </row>
    <row r="359" spans="1:6" x14ac:dyDescent="0.15">
      <c r="A359" s="2">
        <v>2009</v>
      </c>
      <c r="B359" s="2">
        <v>5</v>
      </c>
      <c r="C359" s="109"/>
      <c r="D359" s="91"/>
      <c r="E359" s="87">
        <f t="shared" si="12"/>
        <v>39934</v>
      </c>
      <c r="F359" s="2" t="str">
        <f t="shared" si="13"/>
        <v/>
      </c>
    </row>
    <row r="360" spans="1:6" x14ac:dyDescent="0.15">
      <c r="A360" s="2">
        <v>2009</v>
      </c>
      <c r="B360" s="2">
        <v>6</v>
      </c>
      <c r="C360" s="109"/>
      <c r="D360" s="91"/>
      <c r="E360" s="87">
        <f t="shared" si="12"/>
        <v>39965</v>
      </c>
      <c r="F360" s="2" t="str">
        <f t="shared" si="13"/>
        <v/>
      </c>
    </row>
    <row r="361" spans="1:6" x14ac:dyDescent="0.15">
      <c r="A361" s="2">
        <v>2009</v>
      </c>
      <c r="B361" s="2">
        <v>7</v>
      </c>
      <c r="C361" s="109"/>
      <c r="D361" s="91"/>
      <c r="E361" s="87">
        <f t="shared" si="12"/>
        <v>39995</v>
      </c>
      <c r="F361" s="2" t="str">
        <f t="shared" si="13"/>
        <v/>
      </c>
    </row>
    <row r="362" spans="1:6" x14ac:dyDescent="0.15">
      <c r="A362" s="2">
        <v>2009</v>
      </c>
      <c r="B362" s="2">
        <v>8</v>
      </c>
      <c r="C362" s="109"/>
      <c r="D362" s="91"/>
      <c r="E362" s="87">
        <f t="shared" si="12"/>
        <v>40026</v>
      </c>
      <c r="F362" s="2" t="str">
        <f t="shared" si="13"/>
        <v/>
      </c>
    </row>
    <row r="363" spans="1:6" x14ac:dyDescent="0.15">
      <c r="A363" s="2">
        <v>2009</v>
      </c>
      <c r="B363" s="2">
        <v>9</v>
      </c>
      <c r="C363" s="109"/>
      <c r="D363" s="91"/>
      <c r="E363" s="87">
        <f t="shared" si="12"/>
        <v>40057</v>
      </c>
      <c r="F363" s="2" t="str">
        <f t="shared" si="13"/>
        <v/>
      </c>
    </row>
    <row r="364" spans="1:6" x14ac:dyDescent="0.15">
      <c r="A364" s="2">
        <v>2009</v>
      </c>
      <c r="B364" s="2">
        <v>10</v>
      </c>
      <c r="C364" s="109"/>
      <c r="D364" s="91"/>
      <c r="E364" s="87">
        <f t="shared" si="12"/>
        <v>40087</v>
      </c>
      <c r="F364" s="2" t="str">
        <f t="shared" si="13"/>
        <v/>
      </c>
    </row>
    <row r="365" spans="1:6" x14ac:dyDescent="0.15">
      <c r="A365" s="2">
        <v>2009</v>
      </c>
      <c r="B365" s="2">
        <v>11</v>
      </c>
      <c r="C365" s="109"/>
      <c r="D365" s="91"/>
      <c r="E365" s="87">
        <f t="shared" si="12"/>
        <v>40118</v>
      </c>
      <c r="F365" s="2" t="str">
        <f t="shared" si="13"/>
        <v/>
      </c>
    </row>
    <row r="366" spans="1:6" x14ac:dyDescent="0.15">
      <c r="A366" s="2">
        <v>2009</v>
      </c>
      <c r="B366" s="2">
        <v>12</v>
      </c>
      <c r="C366" s="109"/>
      <c r="D366" s="91"/>
      <c r="E366" s="87">
        <f t="shared" si="12"/>
        <v>40148</v>
      </c>
      <c r="F366" s="2" t="str">
        <f t="shared" si="13"/>
        <v/>
      </c>
    </row>
    <row r="367" spans="1:6" x14ac:dyDescent="0.15">
      <c r="A367" s="2">
        <v>2010</v>
      </c>
      <c r="B367" s="2">
        <v>1</v>
      </c>
      <c r="C367" s="109"/>
      <c r="D367" s="91"/>
      <c r="E367" s="87">
        <f t="shared" si="12"/>
        <v>40179</v>
      </c>
      <c r="F367" s="2" t="str">
        <f t="shared" si="13"/>
        <v/>
      </c>
    </row>
    <row r="368" spans="1:6" x14ac:dyDescent="0.15">
      <c r="A368" s="2">
        <v>2010</v>
      </c>
      <c r="B368" s="2">
        <v>2</v>
      </c>
      <c r="C368" s="109"/>
      <c r="D368" s="91"/>
      <c r="E368" s="87">
        <f t="shared" si="12"/>
        <v>40210</v>
      </c>
      <c r="F368" s="2" t="str">
        <f t="shared" si="13"/>
        <v/>
      </c>
    </row>
    <row r="369" spans="1:6" x14ac:dyDescent="0.15">
      <c r="A369" s="2">
        <v>2010</v>
      </c>
      <c r="B369" s="2">
        <v>3</v>
      </c>
      <c r="C369" s="109"/>
      <c r="D369" s="91"/>
      <c r="E369" s="87">
        <f t="shared" si="12"/>
        <v>40238</v>
      </c>
      <c r="F369" s="2" t="str">
        <f t="shared" si="13"/>
        <v/>
      </c>
    </row>
    <row r="370" spans="1:6" x14ac:dyDescent="0.15">
      <c r="A370" s="2">
        <v>2010</v>
      </c>
      <c r="B370" s="2">
        <v>4</v>
      </c>
      <c r="C370" s="109"/>
      <c r="D370" s="91"/>
      <c r="E370" s="87">
        <f t="shared" si="12"/>
        <v>40269</v>
      </c>
      <c r="F370" s="2" t="str">
        <f t="shared" si="13"/>
        <v/>
      </c>
    </row>
    <row r="371" spans="1:6" x14ac:dyDescent="0.15">
      <c r="A371" s="2">
        <v>2010</v>
      </c>
      <c r="B371" s="2">
        <v>5</v>
      </c>
      <c r="C371" s="109"/>
      <c r="D371" s="91"/>
      <c r="E371" s="87">
        <f t="shared" si="12"/>
        <v>40299</v>
      </c>
      <c r="F371" s="2" t="str">
        <f t="shared" si="13"/>
        <v/>
      </c>
    </row>
    <row r="372" spans="1:6" x14ac:dyDescent="0.15">
      <c r="A372" s="2">
        <v>2010</v>
      </c>
      <c r="B372" s="2">
        <v>6</v>
      </c>
      <c r="C372" s="109"/>
      <c r="D372" s="91"/>
      <c r="E372" s="87">
        <f t="shared" si="12"/>
        <v>40330</v>
      </c>
      <c r="F372" s="2" t="str">
        <f t="shared" si="13"/>
        <v/>
      </c>
    </row>
    <row r="373" spans="1:6" x14ac:dyDescent="0.15">
      <c r="A373" s="2">
        <v>2010</v>
      </c>
      <c r="B373" s="2">
        <v>7</v>
      </c>
      <c r="C373" s="109"/>
      <c r="D373" s="91"/>
      <c r="E373" s="87">
        <f t="shared" si="12"/>
        <v>40360</v>
      </c>
      <c r="F373" s="2" t="str">
        <f t="shared" si="13"/>
        <v/>
      </c>
    </row>
    <row r="374" spans="1:6" x14ac:dyDescent="0.15">
      <c r="A374" s="2">
        <v>2010</v>
      </c>
      <c r="B374" s="2">
        <v>8</v>
      </c>
      <c r="C374" s="109"/>
      <c r="D374" s="91"/>
      <c r="E374" s="87">
        <f t="shared" si="12"/>
        <v>40391</v>
      </c>
      <c r="F374" s="2" t="str">
        <f t="shared" si="13"/>
        <v/>
      </c>
    </row>
    <row r="375" spans="1:6" x14ac:dyDescent="0.15">
      <c r="A375" s="2">
        <v>2010</v>
      </c>
      <c r="B375" s="2">
        <v>9</v>
      </c>
      <c r="C375" s="109"/>
      <c r="D375" s="91"/>
      <c r="E375" s="87">
        <f t="shared" si="12"/>
        <v>40422</v>
      </c>
      <c r="F375" s="2" t="str">
        <f t="shared" si="13"/>
        <v/>
      </c>
    </row>
    <row r="376" spans="1:6" x14ac:dyDescent="0.15">
      <c r="A376" s="2">
        <v>2010</v>
      </c>
      <c r="B376" s="2">
        <v>10</v>
      </c>
      <c r="C376" s="109"/>
      <c r="D376" s="91"/>
      <c r="E376" s="87">
        <f t="shared" si="12"/>
        <v>40452</v>
      </c>
      <c r="F376" s="2" t="str">
        <f t="shared" si="13"/>
        <v/>
      </c>
    </row>
    <row r="377" spans="1:6" x14ac:dyDescent="0.15">
      <c r="A377" s="2">
        <v>2010</v>
      </c>
      <c r="B377" s="2">
        <v>11</v>
      </c>
      <c r="C377" s="109"/>
      <c r="D377" s="91"/>
      <c r="E377" s="87">
        <f t="shared" si="12"/>
        <v>40483</v>
      </c>
      <c r="F377" s="2" t="str">
        <f t="shared" si="13"/>
        <v/>
      </c>
    </row>
    <row r="378" spans="1:6" ht="15" thickBot="1" x14ac:dyDescent="0.2">
      <c r="A378" s="2">
        <v>2010</v>
      </c>
      <c r="B378" s="2">
        <v>12</v>
      </c>
      <c r="C378" s="110"/>
      <c r="D378" s="91"/>
      <c r="E378" s="87">
        <f t="shared" si="12"/>
        <v>40513</v>
      </c>
      <c r="F378" s="2" t="str">
        <f t="shared" si="13"/>
        <v/>
      </c>
    </row>
    <row r="379" spans="1:6" ht="15" thickTop="1" x14ac:dyDescent="0.15"/>
  </sheetData>
  <sheetProtection sheet="1" objects="1" scenarios="1"/>
  <sortState ref="A1:B360">
    <sortCondition ref="A1:A360"/>
  </sortState>
  <mergeCells count="3">
    <mergeCell ref="A5:A6"/>
    <mergeCell ref="B5:B6"/>
    <mergeCell ref="F5:F6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43"/>
  <sheetViews>
    <sheetView zoomScale="90" zoomScaleNormal="90" workbookViewId="0"/>
  </sheetViews>
  <sheetFormatPr defaultRowHeight="14.25" x14ac:dyDescent="0.15"/>
  <cols>
    <col min="1" max="16384" width="9" style="2"/>
  </cols>
  <sheetData>
    <row r="1" spans="1:22" ht="15" x14ac:dyDescent="0.15">
      <c r="A1" s="89" t="s">
        <v>93</v>
      </c>
    </row>
    <row r="2" spans="1:22" x14ac:dyDescent="0.15">
      <c r="A2" s="96" t="s">
        <v>94</v>
      </c>
    </row>
    <row r="3" spans="1:22" x14ac:dyDescent="0.15">
      <c r="A3" s="96" t="s">
        <v>95</v>
      </c>
    </row>
    <row r="4" spans="1:22" x14ac:dyDescent="0.15">
      <c r="A4" s="96"/>
    </row>
    <row r="5" spans="1:22" x14ac:dyDescent="0.15">
      <c r="A5" s="95" t="s">
        <v>67</v>
      </c>
      <c r="B5" s="2" t="s">
        <v>68</v>
      </c>
      <c r="C5" s="2" t="s">
        <v>69</v>
      </c>
      <c r="D5" s="2" t="s">
        <v>70</v>
      </c>
      <c r="E5" s="2" t="s">
        <v>71</v>
      </c>
      <c r="F5" s="2" t="s">
        <v>72</v>
      </c>
      <c r="G5" s="2" t="s">
        <v>73</v>
      </c>
      <c r="H5" s="2" t="s">
        <v>74</v>
      </c>
      <c r="I5" s="2" t="s">
        <v>75</v>
      </c>
      <c r="J5" s="2" t="s">
        <v>76</v>
      </c>
      <c r="K5" s="2" t="s">
        <v>77</v>
      </c>
      <c r="L5" s="2" t="s">
        <v>78</v>
      </c>
      <c r="M5" s="2" t="s">
        <v>79</v>
      </c>
      <c r="N5" s="2" t="s">
        <v>80</v>
      </c>
      <c r="O5" s="2" t="s">
        <v>81</v>
      </c>
      <c r="P5" s="2" t="s">
        <v>82</v>
      </c>
      <c r="Q5" s="2" t="s">
        <v>83</v>
      </c>
      <c r="R5" s="2" t="s">
        <v>84</v>
      </c>
      <c r="S5" s="2" t="s">
        <v>85</v>
      </c>
      <c r="T5" s="2" t="s">
        <v>86</v>
      </c>
      <c r="U5" s="2" t="s">
        <v>87</v>
      </c>
      <c r="V5" s="2" t="s">
        <v>88</v>
      </c>
    </row>
    <row r="6" spans="1:22" x14ac:dyDescent="0.15">
      <c r="A6" s="95">
        <v>1981</v>
      </c>
      <c r="B6" s="2">
        <v>-0.51</v>
      </c>
      <c r="C6" s="2">
        <v>-0.33</v>
      </c>
      <c r="D6" s="2">
        <v>-0.09</v>
      </c>
      <c r="E6" s="2">
        <v>-0.19</v>
      </c>
      <c r="F6" s="2">
        <v>-0.21</v>
      </c>
      <c r="G6" s="2">
        <v>-0.22</v>
      </c>
      <c r="H6" s="2">
        <v>-0.03</v>
      </c>
      <c r="I6" s="2">
        <v>-0.02</v>
      </c>
      <c r="J6" s="2">
        <v>0.1</v>
      </c>
      <c r="K6" s="2">
        <v>0.28000000000000003</v>
      </c>
      <c r="L6" s="2">
        <v>0.1</v>
      </c>
      <c r="M6" s="2">
        <v>0.18</v>
      </c>
      <c r="N6" s="2">
        <v>0.52</v>
      </c>
      <c r="O6" s="2">
        <v>-1.3</v>
      </c>
      <c r="P6" s="2">
        <v>-5.73</v>
      </c>
      <c r="Q6" s="2">
        <v>-2.4700000000000002</v>
      </c>
      <c r="R6" s="2">
        <v>-0.61</v>
      </c>
      <c r="S6" s="2">
        <v>-6.61</v>
      </c>
      <c r="T6" s="2">
        <v>-0.25</v>
      </c>
      <c r="U6" s="2">
        <v>-0.3</v>
      </c>
      <c r="V6" s="2">
        <v>-0.47</v>
      </c>
    </row>
    <row r="7" spans="1:22" x14ac:dyDescent="0.15">
      <c r="A7" s="95">
        <v>1982</v>
      </c>
      <c r="B7" s="2">
        <v>-0.03</v>
      </c>
      <c r="C7" s="2">
        <v>-0.04</v>
      </c>
      <c r="D7" s="2">
        <v>-0.09</v>
      </c>
      <c r="E7" s="2">
        <v>-0.15</v>
      </c>
      <c r="F7" s="2">
        <v>-0.21</v>
      </c>
      <c r="G7" s="2">
        <v>-0.25</v>
      </c>
      <c r="H7" s="2">
        <v>-0.03</v>
      </c>
      <c r="I7" s="2">
        <v>-0.01</v>
      </c>
      <c r="J7" s="2">
        <v>0.12</v>
      </c>
      <c r="K7" s="2">
        <v>0.06</v>
      </c>
      <c r="L7" s="2">
        <v>-0.15</v>
      </c>
      <c r="M7" s="2">
        <v>-0.18</v>
      </c>
      <c r="N7" s="2">
        <v>0.53</v>
      </c>
      <c r="O7" s="2">
        <v>-1.51</v>
      </c>
      <c r="P7" s="2">
        <v>-3.39</v>
      </c>
      <c r="Q7" s="2">
        <v>-5.52</v>
      </c>
      <c r="R7" s="2">
        <v>-3.29</v>
      </c>
      <c r="S7" s="2">
        <v>-1.82</v>
      </c>
      <c r="T7" s="2">
        <v>-0.28999999999999998</v>
      </c>
      <c r="U7" s="2">
        <v>-0.27</v>
      </c>
      <c r="V7" s="2">
        <v>-0.15</v>
      </c>
    </row>
    <row r="8" spans="1:22" x14ac:dyDescent="0.15">
      <c r="A8" s="95">
        <v>1983</v>
      </c>
      <c r="B8" s="2">
        <v>2.19</v>
      </c>
      <c r="C8" s="2">
        <v>1.77</v>
      </c>
      <c r="D8" s="2">
        <v>-0.41</v>
      </c>
      <c r="E8" s="2">
        <v>0.23</v>
      </c>
      <c r="F8" s="2">
        <v>0.01</v>
      </c>
      <c r="G8" s="2">
        <v>0.03</v>
      </c>
      <c r="H8" s="2">
        <v>0.28000000000000003</v>
      </c>
      <c r="I8" s="2">
        <v>0.19</v>
      </c>
      <c r="J8" s="2">
        <v>-0.66</v>
      </c>
      <c r="K8" s="2">
        <v>-1.58</v>
      </c>
      <c r="L8" s="2">
        <v>-1.28</v>
      </c>
      <c r="M8" s="2">
        <v>-1.75</v>
      </c>
      <c r="N8" s="2">
        <v>-1.1000000000000001</v>
      </c>
      <c r="O8" s="2">
        <v>3.87</v>
      </c>
      <c r="P8" s="2">
        <v>-7.29</v>
      </c>
      <c r="Q8" s="2">
        <v>-18.149999999999999</v>
      </c>
      <c r="R8" s="2">
        <v>-13.42</v>
      </c>
      <c r="S8" s="2">
        <v>-6.96</v>
      </c>
      <c r="T8" s="2">
        <v>-0.26</v>
      </c>
      <c r="U8" s="2">
        <v>-0.15</v>
      </c>
      <c r="V8" s="2">
        <v>0.7</v>
      </c>
    </row>
    <row r="9" spans="1:22" x14ac:dyDescent="0.15">
      <c r="A9" s="95">
        <v>1984</v>
      </c>
      <c r="B9" s="2">
        <v>-1.1000000000000001</v>
      </c>
      <c r="C9" s="2">
        <v>-1.25</v>
      </c>
      <c r="D9" s="2">
        <v>0.12</v>
      </c>
      <c r="E9" s="2">
        <v>-0.43</v>
      </c>
      <c r="F9" s="2">
        <v>-0.48</v>
      </c>
      <c r="G9" s="2">
        <v>-0.42</v>
      </c>
      <c r="H9" s="2">
        <v>0.27</v>
      </c>
      <c r="I9" s="2">
        <v>-0.05</v>
      </c>
      <c r="J9" s="2">
        <v>0.69</v>
      </c>
      <c r="K9" s="2">
        <v>0.79</v>
      </c>
      <c r="L9" s="2">
        <v>0.99</v>
      </c>
      <c r="M9" s="2">
        <v>1.44</v>
      </c>
      <c r="N9" s="2">
        <v>-0.12</v>
      </c>
      <c r="O9" s="2">
        <v>-3.03</v>
      </c>
      <c r="P9" s="2">
        <v>-1.84</v>
      </c>
      <c r="Q9" s="2">
        <v>3.22</v>
      </c>
      <c r="R9" s="2">
        <v>3.75</v>
      </c>
      <c r="S9" s="2">
        <v>-4.45</v>
      </c>
      <c r="T9" s="2">
        <v>-0.12</v>
      </c>
      <c r="U9" s="2">
        <v>-0.25</v>
      </c>
      <c r="V9" s="2">
        <v>-0.62</v>
      </c>
    </row>
    <row r="10" spans="1:22" x14ac:dyDescent="0.15">
      <c r="A10" s="95">
        <v>1985</v>
      </c>
      <c r="B10" s="2">
        <v>-1.35</v>
      </c>
      <c r="C10" s="2">
        <v>-1.33</v>
      </c>
      <c r="D10" s="2">
        <v>-0.01</v>
      </c>
      <c r="E10" s="2">
        <v>-0.5</v>
      </c>
      <c r="F10" s="2">
        <v>-0.68</v>
      </c>
      <c r="G10" s="2">
        <v>-0.41</v>
      </c>
      <c r="H10" s="2">
        <v>0.12</v>
      </c>
      <c r="I10" s="2">
        <v>-0.2</v>
      </c>
      <c r="J10" s="2">
        <v>0.84</v>
      </c>
      <c r="K10" s="2">
        <v>0.91</v>
      </c>
      <c r="L10" s="2">
        <v>0.43</v>
      </c>
      <c r="M10" s="2">
        <v>0.66</v>
      </c>
      <c r="N10" s="2">
        <v>0.36</v>
      </c>
      <c r="O10" s="2">
        <v>-2.94</v>
      </c>
      <c r="P10" s="2">
        <v>-4.3899999999999997</v>
      </c>
      <c r="Q10" s="2">
        <v>-3.33</v>
      </c>
      <c r="R10" s="2">
        <v>-10.23</v>
      </c>
      <c r="S10" s="2">
        <v>-13.31</v>
      </c>
      <c r="T10" s="2">
        <v>-0.48</v>
      </c>
      <c r="U10" s="2">
        <v>-0.52</v>
      </c>
      <c r="V10" s="2">
        <v>-0.68</v>
      </c>
    </row>
    <row r="11" spans="1:22" x14ac:dyDescent="0.15">
      <c r="A11" s="95">
        <v>1986</v>
      </c>
      <c r="B11" s="2">
        <v>-0.56000000000000005</v>
      </c>
      <c r="C11" s="2">
        <v>-0.39</v>
      </c>
      <c r="D11" s="2">
        <v>-0.13</v>
      </c>
      <c r="E11" s="2">
        <v>-0.26</v>
      </c>
      <c r="F11" s="2">
        <v>-0.34</v>
      </c>
      <c r="G11" s="2">
        <v>-0.34</v>
      </c>
      <c r="H11" s="2">
        <v>-7.0000000000000007E-2</v>
      </c>
      <c r="I11" s="2">
        <v>0</v>
      </c>
      <c r="J11" s="2">
        <v>-0.1</v>
      </c>
      <c r="K11" s="2">
        <v>0.3</v>
      </c>
      <c r="L11" s="2">
        <v>0.39</v>
      </c>
      <c r="M11" s="2">
        <v>0.54</v>
      </c>
      <c r="N11" s="2">
        <v>0.33</v>
      </c>
      <c r="O11" s="2">
        <v>-1.31</v>
      </c>
      <c r="P11" s="2">
        <v>-8.8000000000000007</v>
      </c>
      <c r="Q11" s="2">
        <v>-8.19</v>
      </c>
      <c r="R11" s="2">
        <v>-5.71</v>
      </c>
      <c r="S11" s="2">
        <v>-5.74</v>
      </c>
      <c r="T11" s="2">
        <v>-0.36</v>
      </c>
      <c r="U11" s="2">
        <v>-0.33</v>
      </c>
      <c r="V11" s="2">
        <v>-0.51</v>
      </c>
    </row>
    <row r="12" spans="1:22" x14ac:dyDescent="0.15">
      <c r="A12" s="95">
        <v>1987</v>
      </c>
      <c r="B12" s="2">
        <v>0.83</v>
      </c>
      <c r="C12" s="2">
        <v>0.88</v>
      </c>
      <c r="D12" s="2">
        <v>-0.39</v>
      </c>
      <c r="E12" s="2">
        <v>-0.09</v>
      </c>
      <c r="F12" s="2">
        <v>-0.15</v>
      </c>
      <c r="G12" s="2">
        <v>-0.17</v>
      </c>
      <c r="H12" s="2">
        <v>0.06</v>
      </c>
      <c r="I12" s="2">
        <v>0.09</v>
      </c>
      <c r="J12" s="2">
        <v>-0.3</v>
      </c>
      <c r="K12" s="2">
        <v>-0.91</v>
      </c>
      <c r="L12" s="2">
        <v>-0.93</v>
      </c>
      <c r="M12" s="2">
        <v>-1.26</v>
      </c>
      <c r="N12" s="2">
        <v>0.25</v>
      </c>
      <c r="O12" s="2">
        <v>4.21</v>
      </c>
      <c r="P12" s="2">
        <v>-6.41</v>
      </c>
      <c r="Q12" s="2">
        <v>-12.63</v>
      </c>
      <c r="R12" s="2">
        <v>-15.2</v>
      </c>
      <c r="S12" s="2">
        <v>-12.11</v>
      </c>
      <c r="T12" s="2">
        <v>-0.39</v>
      </c>
      <c r="U12" s="2">
        <v>-0.26</v>
      </c>
      <c r="V12" s="2">
        <v>0.13</v>
      </c>
    </row>
    <row r="13" spans="1:22" x14ac:dyDescent="0.15">
      <c r="A13" s="95">
        <v>1988</v>
      </c>
      <c r="B13" s="2">
        <v>-0.45</v>
      </c>
      <c r="C13" s="2">
        <v>-0.28999999999999998</v>
      </c>
      <c r="D13" s="2">
        <v>-0.13</v>
      </c>
      <c r="E13" s="2">
        <v>0.12</v>
      </c>
      <c r="F13" s="2">
        <v>0.28000000000000003</v>
      </c>
      <c r="G13" s="2">
        <v>0.28999999999999998</v>
      </c>
      <c r="H13" s="2">
        <v>0.27</v>
      </c>
      <c r="I13" s="2">
        <v>0.2</v>
      </c>
      <c r="J13" s="2">
        <v>0.88</v>
      </c>
      <c r="K13" s="2">
        <v>0.26</v>
      </c>
      <c r="L13" s="2">
        <v>-0.32</v>
      </c>
      <c r="M13" s="2">
        <v>-0.39</v>
      </c>
      <c r="N13" s="2">
        <v>0.73</v>
      </c>
      <c r="O13" s="2">
        <v>-0.49</v>
      </c>
      <c r="P13" s="2">
        <v>7.09</v>
      </c>
      <c r="Q13" s="2">
        <v>6.78</v>
      </c>
      <c r="R13" s="2">
        <v>-1.08</v>
      </c>
      <c r="S13" s="2">
        <v>-9.11</v>
      </c>
      <c r="T13" s="2">
        <v>0.04</v>
      </c>
      <c r="U13" s="2">
        <v>-0.08</v>
      </c>
      <c r="V13" s="2">
        <v>0.19</v>
      </c>
    </row>
    <row r="14" spans="1:22" x14ac:dyDescent="0.15">
      <c r="A14" s="95">
        <v>1989</v>
      </c>
      <c r="B14" s="2">
        <v>-1.6</v>
      </c>
      <c r="C14" s="2">
        <v>-1.61</v>
      </c>
      <c r="D14" s="2">
        <v>0.31</v>
      </c>
      <c r="E14" s="2">
        <v>-0.35</v>
      </c>
      <c r="F14" s="2">
        <v>-0.36</v>
      </c>
      <c r="G14" s="2">
        <v>-0.23</v>
      </c>
      <c r="H14" s="2">
        <v>0.01</v>
      </c>
      <c r="I14" s="2">
        <v>-0.1</v>
      </c>
      <c r="J14" s="2">
        <v>0.81</v>
      </c>
      <c r="K14" s="2">
        <v>1.28</v>
      </c>
      <c r="L14" s="2">
        <v>1.33</v>
      </c>
      <c r="M14" s="2">
        <v>1.78</v>
      </c>
      <c r="N14" s="2">
        <v>-0.05</v>
      </c>
      <c r="O14" s="2">
        <v>-3.38</v>
      </c>
      <c r="P14" s="2">
        <v>-2.97</v>
      </c>
      <c r="Q14" s="2">
        <v>6.67</v>
      </c>
      <c r="R14" s="2">
        <v>5.53</v>
      </c>
      <c r="S14" s="2">
        <v>-5.45</v>
      </c>
      <c r="T14" s="2">
        <v>-0.05</v>
      </c>
      <c r="U14" s="2">
        <v>-0.26</v>
      </c>
      <c r="V14" s="2">
        <v>-0.8</v>
      </c>
    </row>
    <row r="15" spans="1:22" x14ac:dyDescent="0.15">
      <c r="A15" s="95">
        <v>1990</v>
      </c>
      <c r="B15" s="2">
        <v>-0.11</v>
      </c>
      <c r="C15" s="2">
        <v>-0.03</v>
      </c>
      <c r="D15" s="2">
        <v>-0.01</v>
      </c>
      <c r="E15" s="2">
        <v>0.01</v>
      </c>
      <c r="F15" s="2">
        <v>0</v>
      </c>
      <c r="G15" s="2">
        <v>-7.0000000000000007E-2</v>
      </c>
      <c r="H15" s="2">
        <v>0.01</v>
      </c>
      <c r="I15" s="2">
        <v>-0.09</v>
      </c>
      <c r="J15" s="2">
        <v>-0.24</v>
      </c>
      <c r="K15" s="2">
        <v>-0.3</v>
      </c>
      <c r="L15" s="2">
        <v>-0.27</v>
      </c>
      <c r="M15" s="2">
        <v>-0.54</v>
      </c>
      <c r="N15" s="2">
        <v>-0.02</v>
      </c>
      <c r="O15" s="2">
        <v>-0.49</v>
      </c>
      <c r="P15" s="2">
        <v>-4.1500000000000004</v>
      </c>
      <c r="Q15" s="2">
        <v>3.63</v>
      </c>
      <c r="R15" s="2">
        <v>6.05</v>
      </c>
      <c r="S15" s="2">
        <v>-2.08</v>
      </c>
      <c r="T15" s="2">
        <v>0.12</v>
      </c>
      <c r="U15" s="2">
        <v>-0.02</v>
      </c>
      <c r="V15" s="2">
        <v>-0.19</v>
      </c>
    </row>
    <row r="16" spans="1:22" x14ac:dyDescent="0.15">
      <c r="A16" s="95">
        <v>1991</v>
      </c>
      <c r="B16" s="2">
        <v>0.1</v>
      </c>
      <c r="C16" s="2">
        <v>0.16</v>
      </c>
      <c r="D16" s="2">
        <v>-0.18</v>
      </c>
      <c r="E16" s="2">
        <v>0.09</v>
      </c>
      <c r="F16" s="2">
        <v>0.08</v>
      </c>
      <c r="G16" s="2">
        <v>0.05</v>
      </c>
      <c r="H16" s="2">
        <v>-7.0000000000000007E-2</v>
      </c>
      <c r="I16" s="2">
        <v>-0.02</v>
      </c>
      <c r="J16" s="2">
        <v>-0.15</v>
      </c>
      <c r="K16" s="2">
        <v>-0.21</v>
      </c>
      <c r="L16" s="2">
        <v>-0.23</v>
      </c>
      <c r="M16" s="2">
        <v>-0.44</v>
      </c>
      <c r="N16" s="2">
        <v>0.4</v>
      </c>
      <c r="O16" s="2">
        <v>-0.36</v>
      </c>
      <c r="P16" s="2">
        <v>0.91</v>
      </c>
      <c r="Q16" s="2">
        <v>1.49</v>
      </c>
      <c r="R16" s="2">
        <v>2.9</v>
      </c>
      <c r="S16" s="2">
        <v>0.56999999999999995</v>
      </c>
      <c r="T16" s="2">
        <v>0.05</v>
      </c>
      <c r="U16" s="2">
        <v>0.02</v>
      </c>
      <c r="V16" s="2">
        <v>0.13</v>
      </c>
    </row>
    <row r="17" spans="1:22" x14ac:dyDescent="0.15">
      <c r="A17" s="95">
        <v>1992</v>
      </c>
      <c r="B17" s="2">
        <v>1.31</v>
      </c>
      <c r="C17" s="2">
        <v>1.42</v>
      </c>
      <c r="D17" s="2">
        <v>-0.52</v>
      </c>
      <c r="E17" s="2">
        <v>0.2</v>
      </c>
      <c r="F17" s="2">
        <v>0.02</v>
      </c>
      <c r="G17" s="2">
        <v>0.12</v>
      </c>
      <c r="H17" s="2">
        <v>-0.11</v>
      </c>
      <c r="I17" s="2">
        <v>-0.06</v>
      </c>
      <c r="J17" s="2">
        <v>-0.81</v>
      </c>
      <c r="K17" s="2">
        <v>-1.45</v>
      </c>
      <c r="L17" s="2">
        <v>-1.22</v>
      </c>
      <c r="M17" s="2">
        <v>-1.67</v>
      </c>
      <c r="N17" s="2">
        <v>-0.96</v>
      </c>
      <c r="O17" s="2">
        <v>7.31</v>
      </c>
      <c r="P17" s="2">
        <v>-10.45</v>
      </c>
      <c r="Q17" s="2">
        <v>-20.22</v>
      </c>
      <c r="R17" s="2">
        <v>-10.82</v>
      </c>
      <c r="S17" s="2">
        <v>4.53</v>
      </c>
      <c r="T17" s="2">
        <v>-0.31</v>
      </c>
      <c r="U17" s="2">
        <v>-0.02</v>
      </c>
      <c r="V17" s="2">
        <v>0.36</v>
      </c>
    </row>
    <row r="18" spans="1:22" x14ac:dyDescent="0.15">
      <c r="A18" s="95">
        <v>1993</v>
      </c>
      <c r="B18" s="2">
        <v>-0.18</v>
      </c>
      <c r="C18" s="2">
        <v>-0.14000000000000001</v>
      </c>
      <c r="D18" s="2">
        <v>-0.5</v>
      </c>
      <c r="E18" s="2">
        <v>-0.16</v>
      </c>
      <c r="F18" s="2">
        <v>0.01</v>
      </c>
      <c r="G18" s="2">
        <v>-0.1</v>
      </c>
      <c r="H18" s="2">
        <v>-0.13</v>
      </c>
      <c r="I18" s="2">
        <v>0.13</v>
      </c>
      <c r="J18" s="2">
        <v>-0.13</v>
      </c>
      <c r="K18" s="2">
        <v>-0.34</v>
      </c>
      <c r="L18" s="2">
        <v>-0.45</v>
      </c>
      <c r="M18" s="2">
        <v>-0.6</v>
      </c>
      <c r="N18" s="2">
        <v>0.31</v>
      </c>
      <c r="O18" s="2">
        <v>-0.53</v>
      </c>
      <c r="P18" s="2">
        <v>-5.13</v>
      </c>
      <c r="Q18" s="2">
        <v>-6.78</v>
      </c>
      <c r="R18" s="2">
        <v>-4.92</v>
      </c>
      <c r="S18" s="2">
        <v>-4.5199999999999996</v>
      </c>
      <c r="T18" s="2">
        <v>-0.31</v>
      </c>
      <c r="U18" s="2">
        <v>-0.23</v>
      </c>
      <c r="V18" s="2">
        <v>-0.37</v>
      </c>
    </row>
    <row r="19" spans="1:22" x14ac:dyDescent="0.15">
      <c r="A19" s="95">
        <v>1994</v>
      </c>
      <c r="B19" s="2">
        <v>-0.48</v>
      </c>
      <c r="C19" s="2">
        <v>-0.33</v>
      </c>
      <c r="D19" s="2">
        <v>-0.24</v>
      </c>
      <c r="E19" s="2">
        <v>-0.04</v>
      </c>
      <c r="F19" s="2">
        <v>0.16</v>
      </c>
      <c r="G19" s="2">
        <v>-0.04</v>
      </c>
      <c r="H19" s="2">
        <v>0.04</v>
      </c>
      <c r="I19" s="2">
        <v>0.01</v>
      </c>
      <c r="J19" s="2">
        <v>0.45</v>
      </c>
      <c r="K19" s="2">
        <v>0.06</v>
      </c>
      <c r="L19" s="2">
        <v>-0.26</v>
      </c>
      <c r="M19" s="2">
        <v>-0.44</v>
      </c>
      <c r="N19" s="2">
        <v>0.97</v>
      </c>
      <c r="O19" s="2">
        <v>-1.33</v>
      </c>
      <c r="P19" s="2">
        <v>-2.75</v>
      </c>
      <c r="Q19" s="2">
        <v>-12.86</v>
      </c>
      <c r="R19" s="2">
        <v>-16.3</v>
      </c>
      <c r="S19" s="2">
        <v>-4.7</v>
      </c>
      <c r="T19" s="2">
        <v>-0.45</v>
      </c>
      <c r="U19" s="2">
        <v>-0.32</v>
      </c>
      <c r="V19" s="2">
        <v>-0.1</v>
      </c>
    </row>
    <row r="20" spans="1:22" x14ac:dyDescent="0.15">
      <c r="A20" s="95">
        <v>1995</v>
      </c>
      <c r="B20" s="2">
        <v>0.89</v>
      </c>
      <c r="C20" s="2">
        <v>0.9</v>
      </c>
      <c r="D20" s="2">
        <v>-0.36</v>
      </c>
      <c r="E20" s="2">
        <v>0.09</v>
      </c>
      <c r="F20" s="2">
        <v>0.04</v>
      </c>
      <c r="G20" s="2">
        <v>-0.02</v>
      </c>
      <c r="H20" s="2">
        <v>0.05</v>
      </c>
      <c r="I20" s="2">
        <v>0.04</v>
      </c>
      <c r="J20" s="2">
        <v>-0.6</v>
      </c>
      <c r="K20" s="2">
        <v>-0.93</v>
      </c>
      <c r="L20" s="2">
        <v>-0.94</v>
      </c>
      <c r="M20" s="2">
        <v>-1.25</v>
      </c>
      <c r="N20" s="2">
        <v>-0.42</v>
      </c>
      <c r="O20" s="2">
        <v>5.24</v>
      </c>
      <c r="P20" s="2">
        <v>-1.6</v>
      </c>
      <c r="Q20" s="2">
        <v>-7.6</v>
      </c>
      <c r="R20" s="2">
        <v>-4.93</v>
      </c>
      <c r="S20" s="2">
        <v>0.6</v>
      </c>
      <c r="T20" s="2">
        <v>-0.11</v>
      </c>
      <c r="U20" s="2">
        <v>-0.04</v>
      </c>
      <c r="V20" s="2">
        <v>0.32</v>
      </c>
    </row>
    <row r="21" spans="1:22" x14ac:dyDescent="0.15">
      <c r="A21" s="95">
        <v>1996</v>
      </c>
      <c r="B21" s="2">
        <v>-0.13</v>
      </c>
      <c r="C21" s="2">
        <v>-0.32</v>
      </c>
      <c r="D21" s="2">
        <v>0.31</v>
      </c>
      <c r="E21" s="2">
        <v>-0.15</v>
      </c>
      <c r="F21" s="2">
        <v>-0.02</v>
      </c>
      <c r="G21" s="2">
        <v>-0.14000000000000001</v>
      </c>
      <c r="H21" s="2">
        <v>-0.02</v>
      </c>
      <c r="I21" s="2">
        <v>0.02</v>
      </c>
      <c r="J21" s="2">
        <v>0.28000000000000003</v>
      </c>
      <c r="K21" s="2">
        <v>0.78</v>
      </c>
      <c r="L21" s="2">
        <v>0.9</v>
      </c>
      <c r="M21" s="2">
        <v>1.19</v>
      </c>
      <c r="N21" s="2">
        <v>-0.06</v>
      </c>
      <c r="O21" s="2">
        <v>-2.5099999999999998</v>
      </c>
      <c r="P21" s="2">
        <v>-0.26</v>
      </c>
      <c r="Q21" s="2">
        <v>1.69</v>
      </c>
      <c r="R21" s="2">
        <v>5.09</v>
      </c>
      <c r="S21" s="2">
        <v>4.13</v>
      </c>
      <c r="T21" s="2">
        <v>0.1</v>
      </c>
      <c r="U21" s="2">
        <v>0.06</v>
      </c>
      <c r="V21" s="2">
        <v>-0.33</v>
      </c>
    </row>
    <row r="22" spans="1:22" x14ac:dyDescent="0.15">
      <c r="A22" s="95">
        <v>1997</v>
      </c>
      <c r="B22" s="2">
        <v>-0.05</v>
      </c>
      <c r="C22" s="2">
        <v>-0.13</v>
      </c>
      <c r="D22" s="2">
        <v>0</v>
      </c>
      <c r="E22" s="2">
        <v>-0.13</v>
      </c>
      <c r="F22" s="2">
        <v>-0.25</v>
      </c>
      <c r="G22" s="2">
        <v>-7.0000000000000007E-2</v>
      </c>
      <c r="H22" s="2">
        <v>-0.01</v>
      </c>
      <c r="I22" s="2">
        <v>-0.01</v>
      </c>
      <c r="J22" s="2">
        <v>-0.13</v>
      </c>
      <c r="K22" s="2">
        <v>-0.03</v>
      </c>
      <c r="L22" s="2">
        <v>0.31</v>
      </c>
      <c r="M22" s="2">
        <v>0.22</v>
      </c>
      <c r="N22" s="2">
        <v>-0.73</v>
      </c>
      <c r="O22" s="2">
        <v>-0.8</v>
      </c>
      <c r="P22" s="2">
        <v>-2.2400000000000002</v>
      </c>
      <c r="Q22" s="2">
        <v>0</v>
      </c>
      <c r="R22" s="2">
        <v>-0.01</v>
      </c>
      <c r="S22" s="2">
        <v>0.38</v>
      </c>
      <c r="T22" s="2">
        <v>-0.13</v>
      </c>
      <c r="U22" s="2">
        <v>-0.11</v>
      </c>
      <c r="V22" s="2">
        <v>-0.26</v>
      </c>
    </row>
    <row r="23" spans="1:22" x14ac:dyDescent="0.15">
      <c r="A23" s="95">
        <v>1998</v>
      </c>
      <c r="B23" s="2">
        <v>2.59</v>
      </c>
      <c r="C23" s="2">
        <v>2.02</v>
      </c>
      <c r="D23" s="2">
        <v>-0.35</v>
      </c>
      <c r="E23" s="2">
        <v>0.68</v>
      </c>
      <c r="F23" s="2">
        <v>0.57999999999999996</v>
      </c>
      <c r="G23" s="2">
        <v>0.42</v>
      </c>
      <c r="H23" s="2">
        <v>0.35</v>
      </c>
      <c r="I23" s="2">
        <v>0.2</v>
      </c>
      <c r="J23" s="2">
        <v>-0.85</v>
      </c>
      <c r="K23" s="2">
        <v>-1.73</v>
      </c>
      <c r="L23" s="2">
        <v>-1.35</v>
      </c>
      <c r="M23" s="2">
        <v>-1.9</v>
      </c>
      <c r="N23" s="2">
        <v>-1.88</v>
      </c>
      <c r="O23" s="2">
        <v>4.45</v>
      </c>
      <c r="P23" s="2">
        <v>10.15</v>
      </c>
      <c r="Q23" s="2">
        <v>-3.81</v>
      </c>
      <c r="R23" s="2">
        <v>-12.15</v>
      </c>
      <c r="S23" s="2">
        <v>-5.12</v>
      </c>
      <c r="T23" s="2">
        <v>0.21</v>
      </c>
      <c r="U23" s="2">
        <v>0.23</v>
      </c>
      <c r="V23" s="2">
        <v>1.44</v>
      </c>
    </row>
    <row r="24" spans="1:22" x14ac:dyDescent="0.15">
      <c r="A24" s="95">
        <v>1999</v>
      </c>
      <c r="B24" s="2">
        <v>-0.85</v>
      </c>
      <c r="C24" s="2">
        <v>-1.03</v>
      </c>
      <c r="D24" s="2">
        <v>0.38</v>
      </c>
      <c r="E24" s="2">
        <v>-0.21</v>
      </c>
      <c r="F24" s="2">
        <v>-0.05</v>
      </c>
      <c r="G24" s="2">
        <v>-0.05</v>
      </c>
      <c r="H24" s="2">
        <v>-0.35</v>
      </c>
      <c r="I24" s="2">
        <v>-0.09</v>
      </c>
      <c r="J24" s="2">
        <v>0.43</v>
      </c>
      <c r="K24" s="2">
        <v>1.21</v>
      </c>
      <c r="L24" s="2">
        <v>0.95</v>
      </c>
      <c r="M24" s="2">
        <v>1.42</v>
      </c>
      <c r="N24" s="2">
        <v>0.13</v>
      </c>
      <c r="O24" s="2">
        <v>-3.2</v>
      </c>
      <c r="P24" s="2">
        <v>3.91</v>
      </c>
      <c r="Q24" s="2">
        <v>12.84</v>
      </c>
      <c r="R24" s="2">
        <v>8.35</v>
      </c>
      <c r="S24" s="2">
        <v>2.13</v>
      </c>
      <c r="T24" s="2">
        <v>0.28999999999999998</v>
      </c>
      <c r="U24" s="2">
        <v>0.12</v>
      </c>
      <c r="V24" s="2">
        <v>-0.5</v>
      </c>
    </row>
    <row r="25" spans="1:22" x14ac:dyDescent="0.15">
      <c r="A25" s="95">
        <v>2000</v>
      </c>
      <c r="B25" s="2">
        <v>-1.1599999999999999</v>
      </c>
      <c r="C25" s="2">
        <v>-1.1499999999999999</v>
      </c>
      <c r="D25" s="2">
        <v>0.35</v>
      </c>
      <c r="E25" s="2">
        <v>-0.27</v>
      </c>
      <c r="F25" s="2">
        <v>-0.22</v>
      </c>
      <c r="G25" s="2">
        <v>-0.31</v>
      </c>
      <c r="H25" s="2">
        <v>-0.11</v>
      </c>
      <c r="I25" s="2">
        <v>-0.16</v>
      </c>
      <c r="J25" s="2">
        <v>0.28000000000000003</v>
      </c>
      <c r="K25" s="2">
        <v>0.86</v>
      </c>
      <c r="L25" s="2">
        <v>0.88</v>
      </c>
      <c r="M25" s="2">
        <v>1.26</v>
      </c>
      <c r="N25" s="2">
        <v>0.37</v>
      </c>
      <c r="O25" s="2">
        <v>-3.14</v>
      </c>
      <c r="P25" s="2">
        <v>-1.24</v>
      </c>
      <c r="Q25" s="2">
        <v>8.92</v>
      </c>
      <c r="R25" s="2">
        <v>12.98</v>
      </c>
      <c r="S25" s="2">
        <v>7.71</v>
      </c>
      <c r="T25" s="2">
        <v>0.14000000000000001</v>
      </c>
      <c r="U25" s="2">
        <v>0.06</v>
      </c>
      <c r="V25" s="2">
        <v>-0.48</v>
      </c>
    </row>
    <row r="26" spans="1:22" x14ac:dyDescent="0.15">
      <c r="A26" s="95">
        <v>2001</v>
      </c>
      <c r="B26" s="2">
        <v>-0.15</v>
      </c>
      <c r="C26" s="2">
        <v>-0.11</v>
      </c>
      <c r="D26" s="2">
        <v>0.35</v>
      </c>
      <c r="E26" s="2">
        <v>-0.11</v>
      </c>
      <c r="F26" s="2">
        <v>-0.1</v>
      </c>
      <c r="G26" s="2">
        <v>-0.01</v>
      </c>
      <c r="H26" s="2">
        <v>-0.34</v>
      </c>
      <c r="I26" s="2">
        <v>-0.06</v>
      </c>
      <c r="J26" s="2">
        <v>-0.11</v>
      </c>
      <c r="K26" s="2">
        <v>0.71</v>
      </c>
      <c r="L26" s="2">
        <v>0.95</v>
      </c>
      <c r="M26" s="2">
        <v>1.34</v>
      </c>
      <c r="N26" s="2">
        <v>0.23</v>
      </c>
      <c r="O26" s="2">
        <v>-1.9</v>
      </c>
      <c r="P26" s="2">
        <v>4.34</v>
      </c>
      <c r="Q26" s="2">
        <v>13.81</v>
      </c>
      <c r="R26" s="2">
        <v>10.34</v>
      </c>
      <c r="S26" s="2">
        <v>1.98</v>
      </c>
      <c r="T26" s="2">
        <v>0.36</v>
      </c>
      <c r="U26" s="2">
        <v>0.27</v>
      </c>
      <c r="V26" s="2">
        <v>-0.25</v>
      </c>
    </row>
    <row r="27" spans="1:22" x14ac:dyDescent="0.15">
      <c r="A27" s="95">
        <v>2002</v>
      </c>
      <c r="B27" s="2">
        <v>0.25</v>
      </c>
      <c r="C27" s="2">
        <v>0.19</v>
      </c>
      <c r="D27" s="2">
        <v>0.2</v>
      </c>
      <c r="E27" s="2">
        <v>0.25</v>
      </c>
      <c r="F27" s="2">
        <v>0.33</v>
      </c>
      <c r="G27" s="2">
        <v>0.26</v>
      </c>
      <c r="H27" s="2">
        <v>-0.06</v>
      </c>
      <c r="I27" s="2">
        <v>-7.0000000000000007E-2</v>
      </c>
      <c r="J27" s="2">
        <v>-0.36</v>
      </c>
      <c r="K27" s="2">
        <v>0.1</v>
      </c>
      <c r="L27" s="2">
        <v>0.45</v>
      </c>
      <c r="M27" s="2">
        <v>0.57999999999999996</v>
      </c>
      <c r="N27" s="2">
        <v>-0.57999999999999996</v>
      </c>
      <c r="O27" s="2">
        <v>-0.69</v>
      </c>
      <c r="P27" s="2">
        <v>0.27</v>
      </c>
      <c r="Q27" s="2">
        <v>-0.56000000000000005</v>
      </c>
      <c r="R27" s="2">
        <v>1.38</v>
      </c>
      <c r="S27" s="2">
        <v>5.69</v>
      </c>
      <c r="T27" s="2">
        <v>0.13</v>
      </c>
      <c r="U27" s="2">
        <v>0.13</v>
      </c>
      <c r="V27" s="2">
        <v>0.17</v>
      </c>
    </row>
    <row r="28" spans="1:22" x14ac:dyDescent="0.15">
      <c r="A28" s="95">
        <v>2003</v>
      </c>
      <c r="B28" s="2">
        <v>0.64</v>
      </c>
      <c r="C28" s="2">
        <v>0.75</v>
      </c>
      <c r="D28" s="2">
        <v>-0.04</v>
      </c>
      <c r="E28" s="2">
        <v>0.42</v>
      </c>
      <c r="F28" s="2">
        <v>0.37</v>
      </c>
      <c r="G28" s="2">
        <v>0.46</v>
      </c>
      <c r="H28" s="2">
        <v>0.28000000000000003</v>
      </c>
      <c r="I28" s="2">
        <v>0.12</v>
      </c>
      <c r="J28" s="2">
        <v>-0.08</v>
      </c>
      <c r="K28" s="2">
        <v>-0.59</v>
      </c>
      <c r="L28" s="2">
        <v>-0.79</v>
      </c>
      <c r="M28" s="2">
        <v>-1.07</v>
      </c>
      <c r="N28" s="2">
        <v>0.18</v>
      </c>
      <c r="O28" s="2">
        <v>3.18</v>
      </c>
      <c r="P28" s="2">
        <v>6.48</v>
      </c>
      <c r="Q28" s="2">
        <v>1.34</v>
      </c>
      <c r="R28" s="2">
        <v>-0.27</v>
      </c>
      <c r="S28" s="2">
        <v>6.61</v>
      </c>
      <c r="T28" s="2">
        <v>0.18</v>
      </c>
      <c r="U28" s="2">
        <v>0.28000000000000003</v>
      </c>
      <c r="V28" s="2">
        <v>0.62</v>
      </c>
    </row>
    <row r="29" spans="1:22" x14ac:dyDescent="0.15">
      <c r="A29" s="95">
        <v>2004</v>
      </c>
      <c r="B29" s="2">
        <v>0.39</v>
      </c>
      <c r="C29" s="2">
        <v>0.43</v>
      </c>
      <c r="D29" s="2">
        <v>0.17</v>
      </c>
      <c r="E29" s="2">
        <v>0.22</v>
      </c>
      <c r="F29" s="2">
        <v>0.31</v>
      </c>
      <c r="G29" s="2">
        <v>0.22</v>
      </c>
      <c r="H29" s="2">
        <v>0.01</v>
      </c>
      <c r="I29" s="2">
        <v>-0.01</v>
      </c>
      <c r="J29" s="2">
        <v>0.01</v>
      </c>
      <c r="K29" s="2">
        <v>-7.0000000000000007E-2</v>
      </c>
      <c r="L29" s="2">
        <v>-0.09</v>
      </c>
      <c r="M29" s="2">
        <v>-0.06</v>
      </c>
      <c r="N29" s="2">
        <v>0</v>
      </c>
      <c r="O29" s="2">
        <v>0.44</v>
      </c>
      <c r="P29" s="2">
        <v>7.47</v>
      </c>
      <c r="Q29" s="2">
        <v>4.01</v>
      </c>
      <c r="R29" s="2">
        <v>0.31</v>
      </c>
      <c r="S29" s="2">
        <v>8.8800000000000008</v>
      </c>
      <c r="T29" s="2">
        <v>0.22</v>
      </c>
      <c r="U29" s="2">
        <v>0.28000000000000003</v>
      </c>
      <c r="V29" s="2">
        <v>0.39</v>
      </c>
    </row>
    <row r="30" spans="1:22" x14ac:dyDescent="0.15">
      <c r="A30" s="95">
        <v>2005</v>
      </c>
      <c r="B30" s="2">
        <v>0.56999999999999995</v>
      </c>
      <c r="C30" s="2">
        <v>0.64</v>
      </c>
      <c r="D30" s="2">
        <v>0.04</v>
      </c>
      <c r="E30" s="2">
        <v>0.28000000000000003</v>
      </c>
      <c r="F30" s="2">
        <v>0.27</v>
      </c>
      <c r="G30" s="2">
        <v>0.23</v>
      </c>
      <c r="H30" s="2">
        <v>0.01</v>
      </c>
      <c r="I30" s="2">
        <v>-0.02</v>
      </c>
      <c r="J30" s="2">
        <v>-0.49</v>
      </c>
      <c r="K30" s="2">
        <v>-0.56000000000000005</v>
      </c>
      <c r="L30" s="2">
        <v>-0.37</v>
      </c>
      <c r="M30" s="2">
        <v>-0.69</v>
      </c>
      <c r="N30" s="2">
        <v>-0.25</v>
      </c>
      <c r="O30" s="2">
        <v>1.27</v>
      </c>
      <c r="P30" s="2">
        <v>4.57</v>
      </c>
      <c r="Q30" s="2">
        <v>-2.86</v>
      </c>
      <c r="R30" s="2">
        <v>-5.61</v>
      </c>
      <c r="S30" s="2">
        <v>4.3499999999999996</v>
      </c>
      <c r="T30" s="2">
        <v>0.13</v>
      </c>
      <c r="U30" s="2">
        <v>0.31</v>
      </c>
      <c r="V30" s="2">
        <v>0.53</v>
      </c>
    </row>
    <row r="31" spans="1:22" x14ac:dyDescent="0.15">
      <c r="A31" s="95">
        <v>2006</v>
      </c>
      <c r="B31" s="2">
        <v>-0.38</v>
      </c>
      <c r="C31" s="2">
        <v>-0.43</v>
      </c>
      <c r="D31" s="2">
        <v>0.39</v>
      </c>
      <c r="E31" s="2">
        <v>-0.14000000000000001</v>
      </c>
      <c r="F31" s="2">
        <v>-0.15</v>
      </c>
      <c r="G31" s="2">
        <v>0</v>
      </c>
      <c r="H31" s="2">
        <v>-0.3</v>
      </c>
      <c r="I31" s="2">
        <v>-0.18</v>
      </c>
      <c r="J31" s="2">
        <v>0.23</v>
      </c>
      <c r="K31" s="2">
        <v>0.95</v>
      </c>
      <c r="L31" s="2">
        <v>0.94</v>
      </c>
      <c r="M31" s="2">
        <v>1.4</v>
      </c>
      <c r="N31" s="2">
        <v>0.28000000000000003</v>
      </c>
      <c r="O31" s="2">
        <v>-2.41</v>
      </c>
      <c r="P31" s="2">
        <v>6.98</v>
      </c>
      <c r="Q31" s="2">
        <v>8.48</v>
      </c>
      <c r="R31" s="2">
        <v>1.22</v>
      </c>
      <c r="S31" s="2">
        <v>3.74</v>
      </c>
      <c r="T31" s="2">
        <v>0.21</v>
      </c>
      <c r="U31" s="2">
        <v>0.28999999999999998</v>
      </c>
      <c r="V31" s="2">
        <v>-0.08</v>
      </c>
    </row>
    <row r="32" spans="1:22" x14ac:dyDescent="0.15">
      <c r="A32" s="95">
        <v>2007</v>
      </c>
      <c r="B32" s="2">
        <v>0.66</v>
      </c>
      <c r="C32" s="2">
        <v>0.62</v>
      </c>
      <c r="D32" s="2">
        <v>0.16</v>
      </c>
      <c r="E32" s="2">
        <v>0.27</v>
      </c>
      <c r="F32" s="2">
        <v>0.16</v>
      </c>
      <c r="G32" s="2">
        <v>0.21</v>
      </c>
      <c r="H32" s="2">
        <v>0.03</v>
      </c>
      <c r="I32" s="2">
        <v>0</v>
      </c>
      <c r="J32" s="2">
        <v>-0.22</v>
      </c>
      <c r="K32" s="2">
        <v>-0.41</v>
      </c>
      <c r="L32" s="2">
        <v>-0.48</v>
      </c>
      <c r="M32" s="2">
        <v>-0.54</v>
      </c>
      <c r="N32" s="2">
        <v>0.48</v>
      </c>
      <c r="O32" s="2">
        <v>1.54</v>
      </c>
      <c r="P32" s="2">
        <v>6.83</v>
      </c>
      <c r="Q32" s="2">
        <v>3.89</v>
      </c>
      <c r="R32" s="2">
        <v>3.09</v>
      </c>
      <c r="S32" s="2">
        <v>4.55</v>
      </c>
      <c r="T32" s="2">
        <v>0.28999999999999998</v>
      </c>
      <c r="U32" s="2">
        <v>0.34</v>
      </c>
      <c r="V32" s="2">
        <v>0.54</v>
      </c>
    </row>
    <row r="33" spans="1:22" x14ac:dyDescent="0.15">
      <c r="A33" s="95">
        <v>2008</v>
      </c>
      <c r="B33" s="2">
        <v>-1.64</v>
      </c>
      <c r="C33" s="2">
        <v>-1.55</v>
      </c>
      <c r="D33" s="2">
        <v>0.31</v>
      </c>
      <c r="E33" s="2">
        <v>-0.19</v>
      </c>
      <c r="F33" s="2">
        <v>-0.13</v>
      </c>
      <c r="G33" s="2">
        <v>-0.05</v>
      </c>
      <c r="H33" s="2">
        <v>0.06</v>
      </c>
      <c r="I33" s="2">
        <v>-0.03</v>
      </c>
      <c r="J33" s="2">
        <v>0.46</v>
      </c>
      <c r="K33" s="2">
        <v>0.88</v>
      </c>
      <c r="L33" s="2">
        <v>0.88</v>
      </c>
      <c r="M33" s="2">
        <v>1.27</v>
      </c>
      <c r="N33" s="2">
        <v>0.28000000000000003</v>
      </c>
      <c r="O33" s="2">
        <v>-3.16</v>
      </c>
      <c r="P33" s="2">
        <v>5.73</v>
      </c>
      <c r="Q33" s="2">
        <v>24.57</v>
      </c>
      <c r="R33" s="2">
        <v>29.45</v>
      </c>
      <c r="S33" s="2">
        <v>10.4</v>
      </c>
      <c r="T33" s="2">
        <v>0.65</v>
      </c>
      <c r="U33" s="2">
        <v>0.31</v>
      </c>
      <c r="V33" s="2">
        <v>-0.49</v>
      </c>
    </row>
    <row r="34" spans="1:22" x14ac:dyDescent="0.15">
      <c r="A34" s="95">
        <v>2009</v>
      </c>
      <c r="B34" s="2">
        <v>-0.81</v>
      </c>
      <c r="C34" s="2">
        <v>-0.61</v>
      </c>
      <c r="D34" s="2">
        <v>0.35</v>
      </c>
      <c r="E34" s="2">
        <v>0.04</v>
      </c>
      <c r="F34" s="2">
        <v>0.19</v>
      </c>
      <c r="G34" s="2">
        <v>0.17</v>
      </c>
      <c r="H34" s="2">
        <v>-0.1</v>
      </c>
      <c r="I34" s="2">
        <v>-0.01</v>
      </c>
      <c r="J34" s="2">
        <v>0.2</v>
      </c>
      <c r="K34" s="2">
        <v>0.56999999999999995</v>
      </c>
      <c r="L34" s="2">
        <v>0.35</v>
      </c>
      <c r="M34" s="2">
        <v>0.61</v>
      </c>
      <c r="N34" s="2">
        <v>0.72</v>
      </c>
      <c r="O34" s="2">
        <v>-2.52</v>
      </c>
      <c r="P34" s="2">
        <v>3.48</v>
      </c>
      <c r="Q34" s="2">
        <v>13.19</v>
      </c>
      <c r="R34" s="2">
        <v>17.37</v>
      </c>
      <c r="S34" s="2">
        <v>6.95</v>
      </c>
      <c r="T34" s="2">
        <v>0.32</v>
      </c>
      <c r="U34" s="2">
        <v>0.22</v>
      </c>
      <c r="V34" s="2">
        <v>-0.03</v>
      </c>
    </row>
    <row r="35" spans="1:22" x14ac:dyDescent="0.15">
      <c r="A35" s="95">
        <v>2010</v>
      </c>
      <c r="B35" s="2">
        <v>1.1399999999999999</v>
      </c>
      <c r="C35" s="2">
        <v>1.29</v>
      </c>
      <c r="D35" s="2">
        <v>0.02</v>
      </c>
      <c r="E35" s="2">
        <v>0.48</v>
      </c>
      <c r="F35" s="2">
        <v>0.54</v>
      </c>
      <c r="G35" s="2">
        <v>0.44</v>
      </c>
      <c r="H35" s="2">
        <v>-0.1</v>
      </c>
      <c r="I35" s="2">
        <v>0.16</v>
      </c>
      <c r="J35" s="2">
        <v>-0.56000000000000005</v>
      </c>
      <c r="K35" s="2">
        <v>-0.89</v>
      </c>
      <c r="L35" s="2">
        <v>-0.71</v>
      </c>
      <c r="M35" s="2">
        <v>-1.1100000000000001</v>
      </c>
      <c r="N35" s="2">
        <v>-0.88</v>
      </c>
      <c r="O35" s="2">
        <v>5.5</v>
      </c>
      <c r="P35" s="2">
        <v>0.44</v>
      </c>
      <c r="Q35" s="2">
        <v>-9.52</v>
      </c>
      <c r="R35" s="2">
        <v>-3.28</v>
      </c>
      <c r="S35" s="2">
        <v>8.76</v>
      </c>
      <c r="T35" s="2">
        <v>0.06</v>
      </c>
      <c r="U35" s="2">
        <v>0.25</v>
      </c>
      <c r="V35" s="2">
        <v>0.79</v>
      </c>
    </row>
    <row r="36" spans="1:22" x14ac:dyDescent="0.15">
      <c r="A36" s="95" t="s">
        <v>89</v>
      </c>
      <c r="B36" s="2" t="s">
        <v>90</v>
      </c>
      <c r="C36" s="2" t="s">
        <v>90</v>
      </c>
      <c r="D36" s="2" t="s">
        <v>90</v>
      </c>
      <c r="E36" s="2" t="s">
        <v>90</v>
      </c>
      <c r="F36" s="2" t="s">
        <v>90</v>
      </c>
      <c r="G36" s="2" t="s">
        <v>90</v>
      </c>
      <c r="H36" s="2" t="s">
        <v>91</v>
      </c>
      <c r="I36" s="2" t="s">
        <v>91</v>
      </c>
      <c r="J36" s="2" t="s">
        <v>91</v>
      </c>
      <c r="K36" s="2" t="s">
        <v>91</v>
      </c>
      <c r="L36" s="2" t="s">
        <v>91</v>
      </c>
      <c r="M36" s="2" t="s">
        <v>91</v>
      </c>
      <c r="N36" s="2" t="s">
        <v>91</v>
      </c>
      <c r="O36" s="2" t="s">
        <v>91</v>
      </c>
      <c r="P36" s="2" t="s">
        <v>92</v>
      </c>
      <c r="Q36" s="2" t="s">
        <v>92</v>
      </c>
      <c r="R36" s="2" t="s">
        <v>92</v>
      </c>
      <c r="S36" s="2" t="s">
        <v>92</v>
      </c>
      <c r="T36" s="2" t="s">
        <v>90</v>
      </c>
      <c r="U36" s="2" t="s">
        <v>90</v>
      </c>
      <c r="V36" s="2" t="s">
        <v>90</v>
      </c>
    </row>
    <row r="38" spans="1:22" ht="15" x14ac:dyDescent="0.15">
      <c r="A38" s="89" t="s">
        <v>96</v>
      </c>
    </row>
    <row r="39" spans="1:22" x14ac:dyDescent="0.15">
      <c r="A39" s="96" t="s">
        <v>97</v>
      </c>
    </row>
    <row r="40" spans="1:22" x14ac:dyDescent="0.15">
      <c r="A40" s="96" t="s">
        <v>98</v>
      </c>
    </row>
    <row r="41" spans="1:22" ht="15" x14ac:dyDescent="0.15">
      <c r="A41" s="116" t="s">
        <v>106</v>
      </c>
      <c r="B41" s="2" t="s">
        <v>68</v>
      </c>
      <c r="C41" s="2" t="s">
        <v>69</v>
      </c>
      <c r="D41" s="2" t="s">
        <v>70</v>
      </c>
      <c r="E41" s="2" t="s">
        <v>71</v>
      </c>
      <c r="F41" s="2" t="s">
        <v>72</v>
      </c>
      <c r="G41" s="2" t="s">
        <v>73</v>
      </c>
      <c r="H41" s="2" t="s">
        <v>74</v>
      </c>
      <c r="I41" s="2" t="s">
        <v>75</v>
      </c>
      <c r="J41" s="2" t="s">
        <v>76</v>
      </c>
      <c r="K41" s="2" t="s">
        <v>77</v>
      </c>
      <c r="L41" s="2" t="s">
        <v>78</v>
      </c>
      <c r="M41" s="2" t="s">
        <v>79</v>
      </c>
      <c r="N41" s="2" t="s">
        <v>80</v>
      </c>
      <c r="O41" s="2" t="s">
        <v>81</v>
      </c>
      <c r="P41" s="2" t="s">
        <v>82</v>
      </c>
      <c r="Q41" s="2" t="s">
        <v>83</v>
      </c>
      <c r="R41" s="2" t="s">
        <v>84</v>
      </c>
      <c r="S41" s="2" t="s">
        <v>85</v>
      </c>
      <c r="T41" s="2" t="s">
        <v>86</v>
      </c>
      <c r="U41" s="2" t="s">
        <v>87</v>
      </c>
      <c r="V41" s="2" t="s">
        <v>88</v>
      </c>
    </row>
    <row r="42" spans="1:22" ht="15" x14ac:dyDescent="0.15">
      <c r="A42" s="116" t="s">
        <v>107</v>
      </c>
      <c r="B42" s="2" t="s">
        <v>108</v>
      </c>
      <c r="C42" s="2" t="s">
        <v>108</v>
      </c>
      <c r="D42" s="2" t="s">
        <v>108</v>
      </c>
      <c r="E42" s="2" t="s">
        <v>108</v>
      </c>
      <c r="F42" s="2" t="s">
        <v>108</v>
      </c>
      <c r="G42" s="2" t="s">
        <v>108</v>
      </c>
      <c r="H42" s="2" t="s">
        <v>91</v>
      </c>
      <c r="I42" s="2" t="s">
        <v>91</v>
      </c>
      <c r="J42" s="2" t="s">
        <v>91</v>
      </c>
      <c r="K42" s="2" t="s">
        <v>91</v>
      </c>
      <c r="L42" s="2" t="s">
        <v>91</v>
      </c>
      <c r="M42" s="2" t="s">
        <v>91</v>
      </c>
      <c r="N42" s="2" t="s">
        <v>91</v>
      </c>
      <c r="O42" s="2" t="s">
        <v>91</v>
      </c>
      <c r="P42" s="2" t="s">
        <v>109</v>
      </c>
      <c r="Q42" s="2" t="s">
        <v>109</v>
      </c>
      <c r="R42" s="2" t="s">
        <v>109</v>
      </c>
      <c r="S42" s="2" t="s">
        <v>109</v>
      </c>
      <c r="T42" s="2" t="s">
        <v>108</v>
      </c>
      <c r="U42" s="2" t="s">
        <v>108</v>
      </c>
      <c r="V42" s="2" t="s">
        <v>108</v>
      </c>
    </row>
    <row r="43" spans="1:22" ht="15" x14ac:dyDescent="0.15">
      <c r="A43" s="116">
        <v>2018</v>
      </c>
      <c r="B43" s="2">
        <v>-0.7</v>
      </c>
      <c r="C43" s="2">
        <v>-0.67</v>
      </c>
      <c r="D43" s="2">
        <v>0.54</v>
      </c>
      <c r="E43" s="2">
        <v>0</v>
      </c>
      <c r="F43" s="2">
        <v>0.05</v>
      </c>
      <c r="G43" s="2">
        <v>0.09</v>
      </c>
      <c r="H43" s="2">
        <v>-0.3</v>
      </c>
      <c r="I43" s="2">
        <v>-0.02</v>
      </c>
      <c r="J43" s="2">
        <v>0.24</v>
      </c>
      <c r="K43" s="2">
        <v>0.97</v>
      </c>
      <c r="L43" s="2">
        <v>1.42</v>
      </c>
      <c r="M43" s="2">
        <v>2.2000000000000002</v>
      </c>
      <c r="N43" s="2">
        <v>0.03</v>
      </c>
      <c r="O43" s="2">
        <v>-3.05</v>
      </c>
      <c r="P43" s="2">
        <v>12.23</v>
      </c>
      <c r="Q43" s="2">
        <v>19.850000000000001</v>
      </c>
      <c r="R43" s="2">
        <v>16.420000000000002</v>
      </c>
      <c r="S43" s="2">
        <v>12.47</v>
      </c>
      <c r="T43" s="2">
        <v>0.69</v>
      </c>
      <c r="U43" s="2">
        <v>0.61</v>
      </c>
      <c r="V43" s="2">
        <v>-7.0000000000000007E-2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Calc_guidance</vt:lpstr>
      <vt:lpstr>Verification</vt:lpstr>
      <vt:lpstr>Memopad for observation</vt:lpstr>
      <vt:lpstr>Predictor (FMA)</vt:lpstr>
    </vt:vector>
  </TitlesOfParts>
  <Company>気象庁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気象庁</dc:creator>
  <cp:lastModifiedBy>気象庁</cp:lastModifiedBy>
  <dcterms:created xsi:type="dcterms:W3CDTF">2018-01-05T00:50:10Z</dcterms:created>
  <dcterms:modified xsi:type="dcterms:W3CDTF">2018-01-26T05:49:05Z</dcterms:modified>
</cp:coreProperties>
</file>